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19440" windowHeight="13170" tabRatio="500"/>
  </bookViews>
  <sheets>
    <sheet name="Tabelle1" sheetId="1" r:id="rId1"/>
    <sheet name="Tabelle2" sheetId="2" state="hidden" r:id="rId2"/>
  </sheets>
  <definedNames>
    <definedName name="_xlnm.Print_Area" localSheetId="0">Tabelle1!$A$1:$H$77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" l="1"/>
  <c r="G40" i="1"/>
  <c r="H41" i="1" s="1"/>
  <c r="F52" i="1"/>
  <c r="G52" i="1"/>
  <c r="G73" i="1"/>
  <c r="H73" i="1"/>
  <c r="G70" i="1"/>
  <c r="H70" i="1"/>
  <c r="G38" i="1"/>
  <c r="H38" i="1"/>
  <c r="G29" i="1"/>
  <c r="H29" i="1"/>
  <c r="C50" i="1"/>
  <c r="F22" i="1"/>
  <c r="F24" i="1"/>
  <c r="G30" i="1"/>
  <c r="H30" i="1" s="1"/>
  <c r="G31" i="1"/>
  <c r="H31" i="1"/>
  <c r="G32" i="1"/>
  <c r="H32" i="1" s="1"/>
  <c r="G37" i="1"/>
  <c r="H37" i="1" s="1"/>
  <c r="G39" i="1"/>
  <c r="H39" i="1" s="1"/>
  <c r="H42" i="1"/>
  <c r="H44" i="1"/>
  <c r="G76" i="1"/>
  <c r="H76" i="1" s="1"/>
  <c r="G75" i="1"/>
  <c r="H75" i="1"/>
  <c r="G74" i="1"/>
  <c r="H74" i="1" s="1"/>
  <c r="G72" i="1"/>
  <c r="H72" i="1" s="1"/>
  <c r="G71" i="1"/>
  <c r="H71" i="1"/>
  <c r="G69" i="1"/>
  <c r="H69" i="1" s="1"/>
  <c r="G68" i="1"/>
  <c r="H68" i="1"/>
  <c r="G62" i="1"/>
  <c r="H62" i="1" s="1"/>
  <c r="G63" i="1"/>
  <c r="H63" i="1" s="1"/>
  <c r="G61" i="1"/>
  <c r="H61" i="1" s="1"/>
  <c r="F56" i="1"/>
  <c r="C56" i="1"/>
  <c r="F50" i="1"/>
  <c r="F51" i="1"/>
  <c r="C52" i="1"/>
  <c r="C51" i="1"/>
  <c r="H46" i="1"/>
  <c r="H40" i="1" l="1"/>
</calcChain>
</file>

<file path=xl/sharedStrings.xml><?xml version="1.0" encoding="utf-8"?>
<sst xmlns="http://schemas.openxmlformats.org/spreadsheetml/2006/main" count="138" uniqueCount="110">
  <si>
    <t>NEO TRANSPORT TEAM   (NETT)</t>
  </si>
  <si>
    <t>Anmeldung  + Medikamenten Verordnung</t>
  </si>
  <si>
    <t>( Das VERLEGENDE Spital zahlt immer den Transport - egal ob sie oder wir ihn durchführen ! )</t>
  </si>
  <si>
    <t>PATIENT</t>
  </si>
  <si>
    <t xml:space="preserve">Geb-Datum u. Zeit: </t>
  </si>
  <si>
    <t>NS-pH / BGA:</t>
  </si>
  <si>
    <t xml:space="preserve">  APGAR:                                  Strep B:   </t>
  </si>
  <si>
    <t xml:space="preserve">Verlauf:                                                                                    </t>
  </si>
  <si>
    <r>
      <t xml:space="preserve">____ </t>
    </r>
    <r>
      <rPr>
        <sz val="10"/>
        <color theme="1"/>
        <rFont val="Calibri (Textkörper)"/>
      </rPr>
      <t>Visum OA</t>
    </r>
  </si>
  <si>
    <t xml:space="preserve"> □ SG                       </t>
  </si>
  <si>
    <t xml:space="preserve"> SSW:</t>
  </si>
  <si>
    <t>Differential Diagnose:</t>
  </si>
  <si>
    <t>AIRWAY</t>
  </si>
  <si>
    <t xml:space="preserve">  Tiefe:</t>
  </si>
  <si>
    <t>INTUBATION</t>
  </si>
  <si>
    <t>Dosis/kg</t>
  </si>
  <si>
    <t>REA</t>
  </si>
  <si>
    <r>
      <rPr>
        <b/>
        <sz val="10"/>
        <color theme="1"/>
        <rFont val="Arial"/>
        <family val="2"/>
      </rPr>
      <t xml:space="preserve">NAME:   </t>
    </r>
    <r>
      <rPr>
        <sz val="10"/>
        <color theme="1"/>
        <rFont val="Arial"/>
        <family val="2"/>
      </rPr>
      <t xml:space="preserve">                                                                           </t>
    </r>
  </si>
  <si>
    <t xml:space="preserve">       □ Sectio bei :     </t>
  </si>
  <si>
    <t xml:space="preserve">                    Verdünnung                     mg/1ml</t>
  </si>
  <si>
    <t xml:space="preserve">                        10mcg/ml                    10mcg/ml</t>
  </si>
  <si>
    <t xml:space="preserve">                    Verdünnung                    mg/1ml</t>
  </si>
  <si>
    <t xml:space="preserve"> Medi</t>
  </si>
  <si>
    <t xml:space="preserve"> Atropin </t>
  </si>
  <si>
    <t xml:space="preserve"> Fentanyl</t>
  </si>
  <si>
    <t xml:space="preserve"> Rocuronium</t>
  </si>
  <si>
    <t xml:space="preserve"> Sugammadex</t>
  </si>
  <si>
    <t xml:space="preserve"> Atropin</t>
  </si>
  <si>
    <t xml:space="preserve"> Adenosine</t>
  </si>
  <si>
    <r>
      <rPr>
        <b/>
        <sz val="13"/>
        <color theme="1"/>
        <rFont val="Calibri (Textkörper)"/>
      </rPr>
      <t xml:space="preserve"> Volumen-Bolus  </t>
    </r>
    <r>
      <rPr>
        <b/>
        <sz val="11"/>
        <color theme="1"/>
        <rFont val="Calibri"/>
        <family val="2"/>
        <scheme val="minor"/>
      </rPr>
      <t xml:space="preserve">    </t>
    </r>
  </si>
  <si>
    <t>DOSIS</t>
  </si>
  <si>
    <r>
      <rPr>
        <b/>
        <sz val="12"/>
        <color theme="1"/>
        <rFont val="Calibri (Textkörper)"/>
      </rPr>
      <t xml:space="preserve"> Glucose 10% </t>
    </r>
    <r>
      <rPr>
        <b/>
        <sz val="11"/>
        <color theme="1"/>
        <rFont val="Calibri"/>
        <family val="2"/>
        <scheme val="minor"/>
      </rPr>
      <t xml:space="preserve">    </t>
    </r>
  </si>
  <si>
    <t>3ml/kg/h   =   5mg/kg/min</t>
  </si>
  <si>
    <t>in 50ml Glc 5%</t>
  </si>
  <si>
    <t>Dosis ml/kg</t>
  </si>
  <si>
    <t>0.3ml/kg</t>
  </si>
  <si>
    <t>6ml/kg</t>
  </si>
  <si>
    <t>Dosis equivalent</t>
  </si>
  <si>
    <t>1ml/h     =              0.1mcg/kg/min</t>
  </si>
  <si>
    <t>1ml/h     =              10mcg/kg/min</t>
  </si>
  <si>
    <t xml:space="preserve">    </t>
  </si>
  <si>
    <t xml:space="preserve">       mg in 50ml Glc 5%</t>
  </si>
  <si>
    <r>
      <t xml:space="preserve">mg/kg </t>
    </r>
    <r>
      <rPr>
        <sz val="8"/>
        <color rgb="FFFFFFFF"/>
        <rFont val="Calibri"/>
        <family val="2"/>
        <scheme val="minor"/>
      </rPr>
      <t xml:space="preserve">        </t>
    </r>
    <r>
      <rPr>
        <sz val="8"/>
        <color rgb="FFFFFFFF"/>
        <rFont val="Calibri (Textkörper)"/>
      </rPr>
      <t xml:space="preserve">   </t>
    </r>
    <r>
      <rPr>
        <sz val="8"/>
        <color rgb="FFFFFFFF"/>
        <rFont val="Calibri"/>
        <family val="2"/>
        <scheme val="minor"/>
      </rPr>
      <t xml:space="preserve">               </t>
    </r>
  </si>
  <si>
    <t>0.05ml/kg</t>
  </si>
  <si>
    <r>
      <t xml:space="preserve"> </t>
    </r>
    <r>
      <rPr>
        <b/>
        <sz val="11"/>
        <color rgb="FFFF0000"/>
        <rFont val="Calibri (Textkörper)"/>
      </rPr>
      <t xml:space="preserve">Adrenalin </t>
    </r>
    <r>
      <rPr>
        <b/>
        <sz val="8"/>
        <color rgb="FFFF0000"/>
        <rFont val="Calibri (Textkörper)"/>
      </rPr>
      <t>(1mg/ml)</t>
    </r>
  </si>
  <si>
    <r>
      <rPr>
        <sz val="10"/>
        <color theme="0"/>
        <rFont val="Calibri (Textkörper)"/>
      </rPr>
      <t xml:space="preserve">     mg/kg </t>
    </r>
    <r>
      <rPr>
        <sz val="8"/>
        <color theme="0"/>
        <rFont val="Calibri"/>
        <family val="2"/>
        <scheme val="minor"/>
      </rPr>
      <t xml:space="preserve">        </t>
    </r>
    <r>
      <rPr>
        <sz val="8"/>
        <color theme="0"/>
        <rFont val="Calibri (Textkörper)"/>
      </rPr>
      <t xml:space="preserve">   </t>
    </r>
    <r>
      <rPr>
        <sz val="8"/>
        <color theme="0"/>
        <rFont val="Calibri"/>
        <family val="2"/>
        <scheme val="minor"/>
      </rPr>
      <t xml:space="preserve">               </t>
    </r>
  </si>
  <si>
    <t xml:space="preserve">     0.3mg/kg</t>
  </si>
  <si>
    <t xml:space="preserve">     30mg/kg</t>
  </si>
  <si>
    <t xml:space="preserve">     0.5mg/kg</t>
  </si>
  <si>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 (Textkörper)"/>
      </rPr>
      <t xml:space="preserve">Morphin </t>
    </r>
    <r>
      <rPr>
        <b/>
        <sz val="8"/>
        <color rgb="FFFF0000"/>
        <rFont val="Calibri (Textkörper)"/>
      </rPr>
      <t>(10mg/ml)</t>
    </r>
  </si>
  <si>
    <r>
      <rPr>
        <b/>
        <sz val="11"/>
        <color rgb="FFFF0000"/>
        <rFont val="Calibri (Textkörper)"/>
      </rPr>
      <t xml:space="preserve"> DOButamin  </t>
    </r>
    <r>
      <rPr>
        <b/>
        <sz val="8"/>
        <color rgb="FFFF0000"/>
        <rFont val="Calibri (Textkörper)"/>
      </rPr>
      <t>(5mg/ml)</t>
    </r>
  </si>
  <si>
    <t>1ml/h     =              10mcg/kg/h</t>
  </si>
  <si>
    <t xml:space="preserve"> Morphin</t>
  </si>
  <si>
    <t xml:space="preserve"> Amoxicillin</t>
  </si>
  <si>
    <t xml:space="preserve"> Amikacin</t>
  </si>
  <si>
    <r>
      <t xml:space="preserve"> Surfactant</t>
    </r>
    <r>
      <rPr>
        <b/>
        <sz val="6"/>
        <color theme="1"/>
        <rFont val="Calibri (Textkörper)"/>
      </rPr>
      <t xml:space="preserve">                       </t>
    </r>
    <r>
      <rPr>
        <sz val="8"/>
        <color theme="1"/>
        <rFont val="Calibri (Textkörper)"/>
      </rPr>
      <t xml:space="preserve">   </t>
    </r>
  </si>
  <si>
    <t xml:space="preserve"> Cefepime</t>
  </si>
  <si>
    <t xml:space="preserve"> Acyclovir</t>
  </si>
  <si>
    <t>(2x)</t>
  </si>
  <si>
    <t xml:space="preserve"> Naloxon</t>
  </si>
  <si>
    <t xml:space="preserve"> Midazolam</t>
  </si>
  <si>
    <t>BEHANDLUNG</t>
  </si>
  <si>
    <t>BOLI</t>
  </si>
  <si>
    <t>ANDERE DAUERTRÖPFE</t>
  </si>
  <si>
    <t xml:space="preserve"> INFUSION</t>
  </si>
  <si>
    <t xml:space="preserve"> VASOAKTIVA-DAUERTRÖPFE</t>
  </si>
  <si>
    <t xml:space="preserve">≥ 2kg:  8 + Gewicht in kg   </t>
  </si>
  <si>
    <t>&lt; 2kg:  7 + Gewicht in kg</t>
  </si>
  <si>
    <t>6 + Gewicht in kg</t>
  </si>
  <si>
    <t xml:space="preserve">   </t>
  </si>
  <si>
    <t xml:space="preserve">□ Oral             </t>
  </si>
  <si>
    <t xml:space="preserve">  □ Nasal     </t>
  </si>
  <si>
    <t>Tubus -    Grösse :</t>
  </si>
  <si>
    <t>10ml/kg</t>
  </si>
  <si>
    <t xml:space="preserve">                    Verdünnung                      mg/1ml</t>
  </si>
  <si>
    <t xml:space="preserve">                      200mg/2ml                   100mg/ml</t>
  </si>
  <si>
    <t xml:space="preserve">                         10mg/ml                     10mg/ml</t>
  </si>
  <si>
    <r>
      <rPr>
        <sz val="12"/>
        <color theme="1"/>
        <rFont val="Calibri (Textkörper)"/>
      </rPr>
      <t xml:space="preserve">□ uncuffed   </t>
    </r>
    <r>
      <rPr>
        <sz val="10"/>
        <color theme="1"/>
        <rFont val="Calibri"/>
        <family val="2"/>
        <scheme val="minor"/>
      </rPr>
      <t xml:space="preserve">                           </t>
    </r>
    <r>
      <rPr>
        <sz val="12"/>
        <color theme="1"/>
        <rFont val="Calibri"/>
        <family val="2"/>
        <scheme val="minor"/>
      </rPr>
      <t>□</t>
    </r>
    <r>
      <rPr>
        <sz val="10"/>
        <color theme="1"/>
        <rFont val="Calibri"/>
        <family val="2"/>
        <scheme val="minor"/>
      </rPr>
      <t xml:space="preserve">  cuffed</t>
    </r>
  </si>
  <si>
    <t>120mg/Amp.                 80mg/ml</t>
  </si>
  <si>
    <t>250mg/10ml                 25mg/ml</t>
  </si>
  <si>
    <t>500mg/10ml                 50mg/ml</t>
  </si>
  <si>
    <t>250mg/50ml                 5mg/ml</t>
  </si>
  <si>
    <t>0.4mg/ml                      0.4mg/ml</t>
  </si>
  <si>
    <r>
      <t xml:space="preserve"> Chloralhydrat p.o.             </t>
    </r>
    <r>
      <rPr>
        <sz val="8"/>
        <color theme="1"/>
        <rFont val="Calibri"/>
        <family val="2"/>
        <scheme val="minor"/>
      </rPr>
      <t>50mg/ml                      50mg/ml</t>
    </r>
  </si>
  <si>
    <t xml:space="preserve">                       5mg/5ml                      1mg/ml</t>
  </si>
  <si>
    <t xml:space="preserve">                        2mg/2ml                      1mg/ml</t>
  </si>
  <si>
    <t xml:space="preserve">                        10mg/ml                      10mg/ml</t>
  </si>
  <si>
    <t xml:space="preserve">Datum:                                              Zeit:                                               Name Anrufer: </t>
  </si>
  <si>
    <t>Ort:                                                  Station / Stock :                               Telefon-Nr:</t>
  </si>
  <si>
    <t xml:space="preserve">                         0.1mg/ml                    0.5mg/ml</t>
  </si>
  <si>
    <r>
      <t xml:space="preserve"> Hydrocortison                   </t>
    </r>
    <r>
      <rPr>
        <b/>
        <sz val="8"/>
        <color theme="1"/>
        <rFont val="Calibri"/>
        <family val="2"/>
        <scheme val="minor"/>
      </rPr>
      <t xml:space="preserve">  </t>
    </r>
    <r>
      <rPr>
        <sz val="8"/>
        <color theme="1"/>
        <rFont val="Calibri"/>
        <family val="2"/>
        <scheme val="minor"/>
      </rPr>
      <t xml:space="preserve">5mg/ml </t>
    </r>
    <r>
      <rPr>
        <b/>
        <sz val="8"/>
        <color theme="1"/>
        <rFont val="Calibri"/>
        <family val="2"/>
        <scheme val="minor"/>
      </rPr>
      <t xml:space="preserve">                       </t>
    </r>
    <r>
      <rPr>
        <sz val="8"/>
        <color theme="1"/>
        <rFont val="Calibri"/>
        <family val="2"/>
        <scheme val="minor"/>
      </rPr>
      <t>50mg/ml</t>
    </r>
  </si>
  <si>
    <r>
      <rPr>
        <b/>
        <sz val="9"/>
        <color theme="1"/>
        <rFont val="Arial"/>
        <family val="2"/>
      </rPr>
      <t>Gewicht (kg):</t>
    </r>
    <r>
      <rPr>
        <b/>
        <sz val="10"/>
        <color theme="1"/>
        <rFont val="Arial"/>
        <family val="2"/>
      </rPr>
      <t xml:space="preserve"> </t>
    </r>
  </si>
  <si>
    <r>
      <rPr>
        <b/>
        <sz val="10"/>
        <color theme="1"/>
        <rFont val="Arial"/>
        <family val="2"/>
      </rPr>
      <t xml:space="preserve">Aktuell: </t>
    </r>
    <r>
      <rPr>
        <sz val="10"/>
        <color theme="1"/>
        <rFont val="Arial"/>
        <family val="2"/>
      </rPr>
      <t xml:space="preserve">   SpO2:                 FiO2:               AF:                   HF:                     Recap:                      BZ:</t>
    </r>
  </si>
  <si>
    <t>1.</t>
  </si>
  <si>
    <t>2.</t>
  </si>
  <si>
    <t xml:space="preserve">        ml in Glc 5%</t>
  </si>
  <si>
    <r>
      <t xml:space="preserve"> Adrenalin </t>
    </r>
    <r>
      <rPr>
        <b/>
        <sz val="6"/>
        <color theme="1"/>
        <rFont val="Calibri (Textkörper)"/>
      </rPr>
      <t xml:space="preserve">(1:10.000)                       </t>
    </r>
    <r>
      <rPr>
        <sz val="8"/>
        <color theme="1"/>
        <rFont val="Calibri (Textkörper)"/>
      </rPr>
      <t xml:space="preserve">  </t>
    </r>
    <r>
      <rPr>
        <sz val="8"/>
        <color theme="1"/>
        <rFont val="Calibri"/>
        <family val="2"/>
        <scheme val="minor"/>
      </rPr>
      <t>0.1mg/ml                     1mg/ml</t>
    </r>
  </si>
  <si>
    <t xml:space="preserve">                           0.1mg/ml                    0.1mg/ml</t>
  </si>
  <si>
    <t xml:space="preserve">                            3mg/ml                       3mg/ml</t>
  </si>
  <si>
    <r>
      <t xml:space="preserve"> CA-Gluconate 10%           </t>
    </r>
    <r>
      <rPr>
        <sz val="8"/>
        <color theme="1"/>
        <rFont val="Calibri"/>
        <family val="2"/>
        <scheme val="minor"/>
      </rPr>
      <t>0.23mmol/ml             0.23mmol/ml</t>
    </r>
  </si>
  <si>
    <r>
      <t xml:space="preserve">Bicarbonat 8.4%         </t>
    </r>
    <r>
      <rPr>
        <sz val="8"/>
        <color theme="1"/>
        <rFont val="Calibri (Textkörper)"/>
      </rPr>
      <t xml:space="preserve">  </t>
    </r>
    <r>
      <rPr>
        <sz val="8"/>
        <color theme="1"/>
        <rFont val="Calibri"/>
        <family val="2"/>
        <scheme val="minor"/>
      </rPr>
      <t xml:space="preserve">     1mmol/ml  (Verdünnung 1:1 mit Aqua)</t>
    </r>
  </si>
  <si>
    <r>
      <t xml:space="preserve">   </t>
    </r>
    <r>
      <rPr>
        <b/>
        <sz val="10"/>
        <color theme="1"/>
        <rFont val="Calibri (Textkörper)"/>
      </rPr>
      <t xml:space="preserve">□    Ringerfundin </t>
    </r>
    <r>
      <rPr>
        <b/>
        <sz val="10"/>
        <color theme="1"/>
        <rFont val="Calibri"/>
        <family val="2"/>
        <scheme val="minor"/>
      </rPr>
      <t xml:space="preserve">         </t>
    </r>
  </si>
  <si>
    <r>
      <rPr>
        <b/>
        <sz val="10"/>
        <color rgb="FFFF0000"/>
        <rFont val="Calibri (Textkörper)"/>
      </rPr>
      <t>NORadrenalin</t>
    </r>
    <r>
      <rPr>
        <b/>
        <sz val="11"/>
        <color rgb="FFFF0000"/>
        <rFont val="Calibri (Textkörper)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8"/>
        <color rgb="FFFF0000"/>
        <rFont val="Calibri (Textkörper)"/>
      </rPr>
      <t>(1mg/ml)</t>
    </r>
  </si>
  <si>
    <t xml:space="preserve"> 49ml Glc 5%</t>
  </si>
  <si>
    <t xml:space="preserve">1ml + </t>
  </si>
  <si>
    <t>0.6ml/kg/h     =              0.1mcg/kg/min  = 100ng/kg/min</t>
  </si>
  <si>
    <r>
      <t xml:space="preserve"> </t>
    </r>
    <r>
      <rPr>
        <b/>
        <sz val="11"/>
        <color rgb="FFFF0000"/>
        <rFont val="Calibri (Textkörper)"/>
      </rPr>
      <t xml:space="preserve">Alprostadil </t>
    </r>
    <r>
      <rPr>
        <b/>
        <sz val="10"/>
        <color rgb="FFFF0000"/>
        <rFont val="Calibri (Textkörper)"/>
      </rPr>
      <t xml:space="preserve">             </t>
    </r>
    <r>
      <rPr>
        <b/>
        <sz val="8"/>
        <color rgb="FFFF0000"/>
        <rFont val="Calibri (Textkörper)"/>
      </rPr>
      <t>(0.5mg/ml)</t>
    </r>
  </si>
  <si>
    <t>Gemäss Merkblatt</t>
  </si>
  <si>
    <r>
      <t xml:space="preserve"> Phenobarbital LD              </t>
    </r>
    <r>
      <rPr>
        <sz val="8"/>
        <color theme="1"/>
        <rFont val="Calibri"/>
        <family val="2"/>
        <scheme val="minor"/>
      </rPr>
      <t>200mg/2ml                 100mg/ml</t>
    </r>
  </si>
  <si>
    <t>1000mg/10ml               100mg/ml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</si>
</sst>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0&quot;mcg/kg&quot;"/>
    <numFmt numFmtId="165" formatCode="0\ &quot;mcg&quot;"/>
    <numFmt numFmtId="166" formatCode="&quot;(&quot;\ 0.00&quot; ml )&quot;"/>
    <numFmt numFmtId="167" formatCode="0&quot;mg/kg&quot;"/>
    <numFmt numFmtId="168" formatCode="0\ &quot;mg&quot;"/>
    <numFmt numFmtId="169" formatCode="0.00&quot;mg/kg&quot;"/>
    <numFmt numFmtId="170" formatCode="0.0&quot;mg/kg&quot;"/>
    <numFmt numFmtId="171" formatCode="0&quot;mmol/kg&quot;"/>
    <numFmt numFmtId="172" formatCode="0.0&quot;ml/kg&quot;"/>
    <numFmt numFmtId="173" formatCode="0.00&quot; mg&quot;"/>
    <numFmt numFmtId="174" formatCode="0\ &quot;ml&quot;"/>
    <numFmt numFmtId="175" formatCode="0.00\ &quot;kg&quot;"/>
    <numFmt numFmtId="176" formatCode="0.0\ &quot;mmol&quot;"/>
    <numFmt numFmtId="177" formatCode="0.000&quot; mg&quot;"/>
    <numFmt numFmtId="178" formatCode="0.0\ &quot;ml&quot;"/>
    <numFmt numFmtId="179" formatCode="0.0\ &quot;ml/h&quot;"/>
    <numFmt numFmtId="180" formatCode="0.0&quot; mg&quot;"/>
    <numFmt numFmtId="181" formatCode="0.00\ &quot;ml&quot;"/>
    <numFmt numFmtId="182" formatCode="0.0\ &quot;mcg&quot;"/>
    <numFmt numFmtId="183" formatCode="0.0\ &quot;mg&quot;"/>
    <numFmt numFmtId="184" formatCode="0.00\ &quot;mg&quot;"/>
    <numFmt numFmtId="185" formatCode="0\ &quot;Ampulle(n)&quot;"/>
    <numFmt numFmtId="186" formatCode="0&quot; mg&quot;"/>
    <numFmt numFmtId="187" formatCode="0.0\ &quot;cm&quot;"/>
    <numFmt numFmtId="188" formatCode="&quot;in&quot;\ 0.0\ &quot;ml Glc 5%&quot;"/>
    <numFmt numFmtId="189" formatCode="&quot;(&quot;\ 0.0&quot; ml Bicarb)&quot;"/>
    <numFmt numFmtId="190" formatCode="&quot;(+&quot;\ 0.0&quot; ml Aqua)&quot;"/>
  </numFmts>
  <fonts count="55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 (Textkörper)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Calibri (Textkörper)"/>
    </font>
    <font>
      <sz val="8"/>
      <color theme="1"/>
      <name val="Calibri (Textkörper)"/>
    </font>
    <font>
      <b/>
      <sz val="13"/>
      <color theme="1"/>
      <name val="Calibri (Textkörper)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(Textkörper)"/>
    </font>
    <font>
      <b/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0"/>
      <name val="Calibri (Textkörper)"/>
    </font>
    <font>
      <sz val="8"/>
      <color theme="0"/>
      <name val="Calibri"/>
      <family val="2"/>
      <scheme val="minor"/>
    </font>
    <font>
      <b/>
      <sz val="10"/>
      <color rgb="FF000000"/>
      <name val="Calibri (Textkörper)"/>
    </font>
    <font>
      <b/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0000"/>
      <name val="Calibri (Textkörper)"/>
    </font>
    <font>
      <b/>
      <sz val="8"/>
      <color rgb="FFFF0000"/>
      <name val="Calibri (Textkörper)"/>
    </font>
    <font>
      <b/>
      <sz val="10"/>
      <color rgb="FFFFFFFF"/>
      <name val="Calibri (Textkörper)"/>
    </font>
    <font>
      <sz val="10"/>
      <color theme="0"/>
      <name val="Calibri (Textkörper)"/>
    </font>
    <font>
      <sz val="8"/>
      <color rgb="FFFF0000"/>
      <name val="Calibri (Textkörper)"/>
    </font>
    <font>
      <sz val="8"/>
      <name val="Calibri (Textkörper)"/>
    </font>
    <font>
      <sz val="8"/>
      <color rgb="FFFFFFFF"/>
      <name val="Calibri"/>
      <family val="2"/>
      <scheme val="minor"/>
    </font>
    <font>
      <sz val="10"/>
      <color rgb="FFFFFFFF"/>
      <name val="Calibri (Textkörper)"/>
    </font>
    <font>
      <sz val="8"/>
      <color rgb="FFFFFFFF"/>
      <name val="Calibri (Textkörper)"/>
    </font>
    <font>
      <b/>
      <sz val="11"/>
      <color rgb="FFFF0000"/>
      <name val="Calibri (Textkörper)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theme="1"/>
      <name val="Calibri (Textkörper)"/>
    </font>
    <font>
      <b/>
      <sz val="10"/>
      <name val="Calibri"/>
      <family val="2"/>
      <scheme val="minor"/>
    </font>
    <font>
      <b/>
      <sz val="10"/>
      <color theme="1"/>
      <name val="Calibri (Textkörper)"/>
    </font>
    <font>
      <b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6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rgb="FFD3DFEF"/>
        <bgColor indexed="64"/>
      </patternFill>
    </fill>
    <fill>
      <patternFill patternType="solid">
        <fgColor rgb="FF4F81BD"/>
        <bgColor rgb="FF000000"/>
      </patternFill>
    </fill>
    <fill>
      <patternFill patternType="solid">
        <fgColor rgb="FFD3DFEE"/>
        <bgColor rgb="FF000000"/>
      </patternFill>
    </fill>
    <fill>
      <patternFill patternType="solid">
        <fgColor rgb="FFD3DFEF"/>
        <bgColor rgb="FF000000"/>
      </patternFill>
    </fill>
    <fill>
      <patternFill patternType="solid">
        <fgColor rgb="FFFFFD78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7BA0CD"/>
      </left>
      <right/>
      <top style="medium">
        <color rgb="FF7BA0CD"/>
      </top>
      <bottom style="medium">
        <color rgb="FF7BA0CD"/>
      </bottom>
      <diagonal/>
    </border>
    <border>
      <left/>
      <right/>
      <top style="medium">
        <color rgb="FF7BA0CD"/>
      </top>
      <bottom style="medium">
        <color rgb="FF7BA0CD"/>
      </bottom>
      <diagonal/>
    </border>
    <border>
      <left/>
      <right style="medium">
        <color rgb="FF7BA0CD"/>
      </right>
      <top style="medium">
        <color rgb="FF7BA0CD"/>
      </top>
      <bottom style="medium">
        <color rgb="FF7BA0CD"/>
      </bottom>
      <diagonal/>
    </border>
    <border>
      <left style="medium">
        <color rgb="FF7BA0CD"/>
      </left>
      <right/>
      <top/>
      <bottom style="medium">
        <color rgb="FF7BA0CD"/>
      </bottom>
      <diagonal/>
    </border>
    <border>
      <left style="medium">
        <color auto="1"/>
      </left>
      <right/>
      <top style="medium">
        <color rgb="FF7BA0CD"/>
      </top>
      <bottom style="medium">
        <color rgb="FF7BA0CD"/>
      </bottom>
      <diagonal/>
    </border>
    <border>
      <left/>
      <right style="medium">
        <color auto="1"/>
      </right>
      <top style="medium">
        <color rgb="FF7BA0CD"/>
      </top>
      <bottom style="medium">
        <color rgb="FF7BA0CD"/>
      </bottom>
      <diagonal/>
    </border>
    <border>
      <left/>
      <right/>
      <top style="medium">
        <color rgb="FF7BA0CD"/>
      </top>
      <bottom style="medium">
        <color rgb="FF7AA0CD"/>
      </bottom>
      <diagonal/>
    </border>
    <border>
      <left/>
      <right style="medium">
        <color rgb="FF000000"/>
      </right>
      <top style="medium">
        <color rgb="FF7BA0CD"/>
      </top>
      <bottom style="medium">
        <color rgb="FF7BA0CD"/>
      </bottom>
      <diagonal/>
    </border>
    <border>
      <left/>
      <right/>
      <top/>
      <bottom style="medium">
        <color rgb="FF7BA0CD"/>
      </bottom>
      <diagonal/>
    </border>
    <border>
      <left/>
      <right style="medium">
        <color rgb="FF7BA0CD"/>
      </right>
      <top/>
      <bottom style="medium">
        <color rgb="FF7BA0CD"/>
      </bottom>
      <diagonal/>
    </border>
    <border>
      <left/>
      <right style="medium">
        <color rgb="FF000000"/>
      </right>
      <top/>
      <bottom style="medium">
        <color rgb="FF7BA0CD"/>
      </bottom>
      <diagonal/>
    </border>
    <border>
      <left/>
      <right/>
      <top style="medium">
        <color rgb="FF7BA0CD"/>
      </top>
      <bottom/>
      <diagonal/>
    </border>
    <border>
      <left style="medium">
        <color indexed="64"/>
      </left>
      <right/>
      <top style="medium">
        <color rgb="FF7BA0CD"/>
      </top>
      <bottom/>
      <diagonal/>
    </border>
    <border>
      <left style="medium">
        <color indexed="64"/>
      </left>
      <right/>
      <top/>
      <bottom style="medium">
        <color rgb="FF7BA0CD"/>
      </bottom>
      <diagonal/>
    </border>
    <border>
      <left/>
      <right style="medium">
        <color rgb="FF7BA0CD"/>
      </right>
      <top style="medium">
        <color rgb="FF7BA0CD"/>
      </top>
      <bottom/>
      <diagonal/>
    </border>
    <border>
      <left style="medium">
        <color rgb="FF7BA0CD"/>
      </left>
      <right/>
      <top style="medium">
        <color rgb="FF7BA0CD"/>
      </top>
      <bottom/>
      <diagonal/>
    </border>
    <border>
      <left/>
      <right style="medium">
        <color auto="1"/>
      </right>
      <top style="medium">
        <color rgb="FF7BA0CD"/>
      </top>
      <bottom/>
      <diagonal/>
    </border>
    <border>
      <left/>
      <right style="medium">
        <color auto="1"/>
      </right>
      <top/>
      <bottom style="medium">
        <color rgb="FF7BA0CD"/>
      </bottom>
      <diagonal/>
    </border>
    <border>
      <left/>
      <right style="medium">
        <color rgb="FF7BA0CD"/>
      </right>
      <top/>
      <bottom/>
      <diagonal/>
    </border>
  </borders>
  <cellStyleXfs count="13">
    <xf numFmtId="0" fontId="0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99">
    <xf numFmtId="0" fontId="0" fillId="0" borderId="0" xfId="0"/>
    <xf numFmtId="0" fontId="1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0" fillId="0" borderId="0" xfId="0" applyFont="1"/>
    <xf numFmtId="0" fontId="14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3" borderId="7" xfId="0" applyFont="1" applyFill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2" fillId="2" borderId="0" xfId="0" applyFont="1" applyFill="1" applyAlignment="1">
      <alignment wrapText="1"/>
    </xf>
    <xf numFmtId="0" fontId="17" fillId="4" borderId="8" xfId="0" applyFont="1" applyFill="1" applyBorder="1" applyAlignment="1">
      <alignment vertical="center" wrapText="1"/>
    </xf>
    <xf numFmtId="166" fontId="22" fillId="4" borderId="9" xfId="0" applyNumberFormat="1" applyFont="1" applyFill="1" applyBorder="1" applyAlignment="1">
      <alignment horizontal="center" vertical="center" wrapText="1"/>
    </xf>
    <xf numFmtId="166" fontId="17" fillId="0" borderId="9" xfId="0" applyNumberFormat="1" applyFont="1" applyBorder="1" applyAlignment="1">
      <alignment horizontal="center" vertical="center" wrapText="1"/>
    </xf>
    <xf numFmtId="166" fontId="22" fillId="0" borderId="9" xfId="0" applyNumberFormat="1" applyFont="1" applyBorder="1" applyAlignment="1">
      <alignment horizontal="center" vertical="center" wrapText="1"/>
    </xf>
    <xf numFmtId="165" fontId="22" fillId="5" borderId="0" xfId="0" applyNumberFormat="1" applyFont="1" applyFill="1" applyAlignment="1">
      <alignment horizontal="center" vertical="center" wrapText="1"/>
    </xf>
    <xf numFmtId="165" fontId="22" fillId="0" borderId="8" xfId="0" applyNumberFormat="1" applyFont="1" applyBorder="1" applyAlignment="1">
      <alignment horizontal="center" vertical="center" wrapText="1"/>
    </xf>
    <xf numFmtId="173" fontId="22" fillId="5" borderId="0" xfId="0" applyNumberFormat="1" applyFont="1" applyFill="1" applyAlignment="1">
      <alignment horizontal="center" vertical="center" wrapText="1"/>
    </xf>
    <xf numFmtId="173" fontId="22" fillId="5" borderId="13" xfId="0" applyNumberFormat="1" applyFont="1" applyFill="1" applyBorder="1" applyAlignment="1">
      <alignment horizontal="center" vertical="center" wrapText="1"/>
    </xf>
    <xf numFmtId="177" fontId="22" fillId="4" borderId="8" xfId="0" applyNumberFormat="1" applyFont="1" applyFill="1" applyBorder="1" applyAlignment="1">
      <alignment horizontal="center" vertical="center" wrapText="1"/>
    </xf>
    <xf numFmtId="174" fontId="22" fillId="4" borderId="9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5" fillId="0" borderId="0" xfId="0" applyFont="1" applyAlignment="1">
      <alignment horizontal="left" vertical="top"/>
    </xf>
    <xf numFmtId="179" fontId="22" fillId="4" borderId="9" xfId="0" applyNumberFormat="1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vertical="center"/>
    </xf>
    <xf numFmtId="166" fontId="22" fillId="7" borderId="16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28" fillId="7" borderId="10" xfId="0" applyFont="1" applyFill="1" applyBorder="1" applyAlignment="1">
      <alignment vertical="center" wrapText="1"/>
    </xf>
    <xf numFmtId="0" fontId="23" fillId="0" borderId="0" xfId="0" applyFont="1" applyAlignment="1">
      <alignment horizontal="left" vertical="top"/>
    </xf>
    <xf numFmtId="0" fontId="32" fillId="6" borderId="8" xfId="0" applyFont="1" applyFill="1" applyBorder="1" applyAlignment="1">
      <alignment horizontal="center" vertical="center"/>
    </xf>
    <xf numFmtId="173" fontId="34" fillId="7" borderId="8" xfId="0" applyNumberFormat="1" applyFont="1" applyFill="1" applyBorder="1" applyAlignment="1">
      <alignment vertical="center" wrapText="1"/>
    </xf>
    <xf numFmtId="173" fontId="34" fillId="0" borderId="8" xfId="0" applyNumberFormat="1" applyFont="1" applyFill="1" applyBorder="1" applyAlignment="1">
      <alignment vertical="center" wrapText="1"/>
    </xf>
    <xf numFmtId="180" fontId="34" fillId="7" borderId="8" xfId="0" applyNumberFormat="1" applyFont="1" applyFill="1" applyBorder="1" applyAlignment="1">
      <alignment vertical="center" wrapText="1"/>
    </xf>
    <xf numFmtId="0" fontId="33" fillId="7" borderId="8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vertical="center" wrapText="1"/>
    </xf>
    <xf numFmtId="0" fontId="36" fillId="7" borderId="7" xfId="0" applyFont="1" applyFill="1" applyBorder="1" applyAlignment="1">
      <alignment vertical="center" wrapText="1"/>
    </xf>
    <xf numFmtId="0" fontId="38" fillId="6" borderId="11" xfId="0" applyFont="1" applyFill="1" applyBorder="1" applyAlignment="1">
      <alignment horizontal="center" vertical="center" wrapText="1"/>
    </xf>
    <xf numFmtId="178" fontId="22" fillId="7" borderId="8" xfId="0" applyNumberFormat="1" applyFont="1" applyFill="1" applyBorder="1" applyAlignment="1">
      <alignment vertical="center" wrapText="1"/>
    </xf>
    <xf numFmtId="177" fontId="41" fillId="7" borderId="9" xfId="0" applyNumberFormat="1" applyFont="1" applyFill="1" applyBorder="1" applyAlignment="1">
      <alignment horizontal="center" vertical="center" wrapText="1"/>
    </xf>
    <xf numFmtId="177" fontId="41" fillId="0" borderId="9" xfId="0" applyNumberFormat="1" applyFont="1" applyFill="1" applyBorder="1" applyAlignment="1">
      <alignment horizontal="center" vertical="center" wrapText="1"/>
    </xf>
    <xf numFmtId="177" fontId="4" fillId="7" borderId="9" xfId="0" applyNumberFormat="1" applyFont="1" applyFill="1" applyBorder="1" applyAlignment="1">
      <alignment horizontal="center" vertical="center" wrapText="1"/>
    </xf>
    <xf numFmtId="0" fontId="43" fillId="6" borderId="8" xfId="0" applyFont="1" applyFill="1" applyBorder="1" applyAlignment="1">
      <alignment horizontal="center" vertical="center"/>
    </xf>
    <xf numFmtId="0" fontId="38" fillId="6" borderId="8" xfId="0" applyFont="1" applyFill="1" applyBorder="1" applyAlignment="1">
      <alignment horizontal="center" vertical="center" wrapText="1"/>
    </xf>
    <xf numFmtId="0" fontId="35" fillId="7" borderId="10" xfId="0" applyFont="1" applyFill="1" applyBorder="1" applyAlignment="1">
      <alignment vertical="center" wrapText="1"/>
    </xf>
    <xf numFmtId="0" fontId="30" fillId="7" borderId="15" xfId="0" applyFont="1" applyFill="1" applyBorder="1" applyAlignment="1">
      <alignment horizontal="center" vertical="center" wrapText="1"/>
    </xf>
    <xf numFmtId="173" fontId="34" fillId="7" borderId="15" xfId="0" applyNumberFormat="1" applyFont="1" applyFill="1" applyBorder="1" applyAlignment="1">
      <alignment vertical="center" wrapText="1"/>
    </xf>
    <xf numFmtId="0" fontId="33" fillId="7" borderId="15" xfId="0" applyFont="1" applyFill="1" applyBorder="1" applyAlignment="1">
      <alignment horizontal="center" vertical="center" wrapText="1"/>
    </xf>
    <xf numFmtId="177" fontId="4" fillId="7" borderId="16" xfId="0" applyNumberFormat="1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vertical="center" wrapText="1"/>
    </xf>
    <xf numFmtId="181" fontId="22" fillId="7" borderId="15" xfId="0" applyNumberFormat="1" applyFont="1" applyFill="1" applyBorder="1" applyAlignment="1">
      <alignment horizontal="right" vertical="center" wrapText="1"/>
    </xf>
    <xf numFmtId="181" fontId="22" fillId="0" borderId="8" xfId="0" applyNumberFormat="1" applyFont="1" applyBorder="1" applyAlignment="1">
      <alignment vertical="center" wrapText="1"/>
    </xf>
    <xf numFmtId="0" fontId="17" fillId="7" borderId="7" xfId="0" applyFont="1" applyFill="1" applyBorder="1" applyAlignment="1">
      <alignment vertical="center" wrapText="1"/>
    </xf>
    <xf numFmtId="0" fontId="29" fillId="7" borderId="17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7" borderId="14" xfId="0" applyFont="1" applyFill="1" applyBorder="1" applyAlignment="1">
      <alignment horizontal="left" vertical="center" wrapText="1"/>
    </xf>
    <xf numFmtId="182" fontId="22" fillId="8" borderId="0" xfId="0" applyNumberFormat="1" applyFont="1" applyFill="1" applyAlignment="1">
      <alignment horizontal="center" vertical="center" wrapText="1"/>
    </xf>
    <xf numFmtId="184" fontId="22" fillId="0" borderId="8" xfId="0" applyNumberFormat="1" applyFont="1" applyBorder="1" applyAlignment="1">
      <alignment horizontal="center" vertical="center" wrapText="1"/>
    </xf>
    <xf numFmtId="183" fontId="22" fillId="8" borderId="13" xfId="0" applyNumberFormat="1" applyFont="1" applyFill="1" applyBorder="1" applyAlignment="1">
      <alignment horizontal="center" vertical="center" wrapText="1"/>
    </xf>
    <xf numFmtId="166" fontId="22" fillId="0" borderId="16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 wrapText="1"/>
    </xf>
    <xf numFmtId="167" fontId="11" fillId="4" borderId="11" xfId="0" quotePrefix="1" applyNumberFormat="1" applyFont="1" applyFill="1" applyBorder="1" applyAlignment="1">
      <alignment horizontal="right" vertical="center" wrapText="1"/>
    </xf>
    <xf numFmtId="167" fontId="11" fillId="4" borderId="8" xfId="0" quotePrefix="1" applyNumberFormat="1" applyFont="1" applyFill="1" applyBorder="1" applyAlignment="1">
      <alignment horizontal="left" vertical="center" wrapText="1"/>
    </xf>
    <xf numFmtId="168" fontId="22" fillId="4" borderId="8" xfId="0" applyNumberFormat="1" applyFont="1" applyFill="1" applyBorder="1" applyAlignment="1">
      <alignment horizontal="center" vertical="center" wrapText="1"/>
    </xf>
    <xf numFmtId="185" fontId="35" fillId="4" borderId="9" xfId="0" applyNumberFormat="1" applyFont="1" applyFill="1" applyBorder="1" applyAlignment="1">
      <alignment horizontal="center" vertical="center" wrapText="1"/>
    </xf>
    <xf numFmtId="168" fontId="22" fillId="0" borderId="8" xfId="0" applyNumberFormat="1" applyFont="1" applyBorder="1" applyAlignment="1">
      <alignment horizontal="center" vertical="center" wrapText="1"/>
    </xf>
    <xf numFmtId="180" fontId="22" fillId="5" borderId="0" xfId="0" applyNumberFormat="1" applyFont="1" applyFill="1" applyAlignment="1">
      <alignment horizontal="center" vertical="center" wrapText="1"/>
    </xf>
    <xf numFmtId="183" fontId="22" fillId="0" borderId="8" xfId="0" applyNumberFormat="1" applyFont="1" applyBorder="1" applyAlignment="1">
      <alignment horizontal="center" vertical="center" wrapText="1"/>
    </xf>
    <xf numFmtId="186" fontId="22" fillId="5" borderId="0" xfId="0" applyNumberFormat="1" applyFont="1" applyFill="1" applyAlignment="1">
      <alignment horizontal="center" vertical="center" wrapText="1"/>
    </xf>
    <xf numFmtId="180" fontId="22" fillId="5" borderId="13" xfId="0" applyNumberFormat="1" applyFont="1" applyFill="1" applyBorder="1" applyAlignment="1">
      <alignment horizontal="center" vertical="center" wrapText="1"/>
    </xf>
    <xf numFmtId="181" fontId="22" fillId="4" borderId="9" xfId="0" applyNumberFormat="1" applyFont="1" applyFill="1" applyBorder="1" applyAlignment="1">
      <alignment horizontal="center" vertical="center" wrapText="1"/>
    </xf>
    <xf numFmtId="187" fontId="46" fillId="2" borderId="0" xfId="0" applyNumberFormat="1" applyFont="1" applyFill="1" applyAlignment="1">
      <alignment horizontal="center" wrapText="1"/>
    </xf>
    <xf numFmtId="0" fontId="10" fillId="2" borderId="0" xfId="0" applyFont="1" applyFill="1" applyAlignment="1">
      <alignment horizontal="right" wrapText="1"/>
    </xf>
    <xf numFmtId="187" fontId="47" fillId="2" borderId="0" xfId="0" applyNumberFormat="1" applyFont="1" applyFill="1" applyAlignment="1">
      <alignment vertical="center" wrapText="1"/>
    </xf>
    <xf numFmtId="0" fontId="49" fillId="4" borderId="8" xfId="0" applyFont="1" applyFill="1" applyBorder="1" applyAlignment="1">
      <alignment vertical="center" wrapText="1"/>
    </xf>
    <xf numFmtId="175" fontId="8" fillId="9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/>
    </xf>
    <xf numFmtId="0" fontId="52" fillId="6" borderId="9" xfId="0" applyFont="1" applyFill="1" applyBorder="1" applyAlignment="1">
      <alignment horizontal="center" vertical="center" wrapText="1"/>
    </xf>
    <xf numFmtId="0" fontId="53" fillId="6" borderId="9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187" fontId="54" fillId="2" borderId="0" xfId="0" applyNumberFormat="1" applyFont="1" applyFill="1" applyAlignment="1">
      <alignment horizontal="left" vertical="center" wrapText="1"/>
    </xf>
    <xf numFmtId="188" fontId="40" fillId="7" borderId="8" xfId="0" quotePrefix="1" applyNumberFormat="1" applyFont="1" applyFill="1" applyBorder="1" applyAlignment="1">
      <alignment horizontal="center" vertical="center" wrapText="1"/>
    </xf>
    <xf numFmtId="188" fontId="40" fillId="0" borderId="8" xfId="0" quotePrefix="1" applyNumberFormat="1" applyFont="1" applyFill="1" applyBorder="1" applyAlignment="1">
      <alignment horizontal="center" vertical="center" wrapText="1"/>
    </xf>
    <xf numFmtId="0" fontId="0" fillId="0" borderId="0" xfId="0" applyBorder="1"/>
    <xf numFmtId="189" fontId="35" fillId="0" borderId="21" xfId="0" applyNumberFormat="1" applyFont="1" applyBorder="1" applyAlignment="1">
      <alignment horizontal="center" wrapText="1"/>
    </xf>
    <xf numFmtId="190" fontId="35" fillId="0" borderId="25" xfId="0" applyNumberFormat="1" applyFont="1" applyBorder="1" applyAlignment="1">
      <alignment horizontal="center" vertical="top" wrapText="1"/>
    </xf>
    <xf numFmtId="182" fontId="22" fillId="0" borderId="8" xfId="0" applyNumberFormat="1" applyFont="1" applyBorder="1" applyAlignment="1">
      <alignment horizontal="center" vertical="center" wrapText="1"/>
    </xf>
    <xf numFmtId="183" fontId="22" fillId="5" borderId="0" xfId="0" applyNumberFormat="1" applyFont="1" applyFill="1" applyAlignment="1">
      <alignment horizontal="center" vertical="center" wrapText="1"/>
    </xf>
    <xf numFmtId="183" fontId="17" fillId="0" borderId="8" xfId="0" applyNumberFormat="1" applyFont="1" applyBorder="1" applyAlignment="1">
      <alignment horizontal="center" vertical="center" wrapText="1"/>
    </xf>
    <xf numFmtId="188" fontId="40" fillId="7" borderId="8" xfId="0" quotePrefix="1" applyNumberFormat="1" applyFont="1" applyFill="1" applyBorder="1" applyAlignment="1">
      <alignment horizontal="left" vertical="center" wrapText="1"/>
    </xf>
    <xf numFmtId="167" fontId="11" fillId="0" borderId="11" xfId="0" applyNumberFormat="1" applyFont="1" applyBorder="1" applyAlignment="1">
      <alignment horizontal="center" vertical="center" wrapText="1"/>
    </xf>
    <xf numFmtId="167" fontId="11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167" fontId="11" fillId="4" borderId="11" xfId="0" applyNumberFormat="1" applyFont="1" applyFill="1" applyBorder="1" applyAlignment="1">
      <alignment horizontal="center" vertical="center" wrapText="1"/>
    </xf>
    <xf numFmtId="167" fontId="11" fillId="4" borderId="8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 indent="5"/>
    </xf>
    <xf numFmtId="170" fontId="11" fillId="0" borderId="11" xfId="0" applyNumberFormat="1" applyFont="1" applyBorder="1" applyAlignment="1">
      <alignment horizontal="center" vertical="center" wrapText="1"/>
    </xf>
    <xf numFmtId="170" fontId="11" fillId="0" borderId="8" xfId="0" applyNumberFormat="1" applyFont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left" vertical="center" wrapText="1" indent="5"/>
    </xf>
    <xf numFmtId="0" fontId="7" fillId="4" borderId="7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170" fontId="30" fillId="7" borderId="11" xfId="0" applyNumberFormat="1" applyFont="1" applyFill="1" applyBorder="1" applyAlignment="1">
      <alignment horizontal="center" vertical="center" wrapText="1"/>
    </xf>
    <xf numFmtId="170" fontId="30" fillId="7" borderId="8" xfId="0" applyNumberFormat="1" applyFont="1" applyFill="1" applyBorder="1" applyAlignment="1">
      <alignment horizontal="center" vertical="center" wrapText="1"/>
    </xf>
    <xf numFmtId="0" fontId="29" fillId="7" borderId="8" xfId="0" applyFont="1" applyFill="1" applyBorder="1" applyAlignment="1">
      <alignment horizontal="left" vertical="center" wrapText="1"/>
    </xf>
    <xf numFmtId="0" fontId="29" fillId="7" borderId="12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indent="5"/>
    </xf>
    <xf numFmtId="0" fontId="15" fillId="3" borderId="8" xfId="0" applyFont="1" applyFill="1" applyBorder="1" applyAlignment="1">
      <alignment horizontal="left" vertical="center"/>
    </xf>
    <xf numFmtId="0" fontId="16" fillId="3" borderId="1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left" vertical="center" indent="5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 indent="5"/>
    </xf>
    <xf numFmtId="0" fontId="7" fillId="4" borderId="12" xfId="0" applyFont="1" applyFill="1" applyBorder="1" applyAlignment="1">
      <alignment horizontal="left" vertical="center" wrapText="1" indent="5"/>
    </xf>
    <xf numFmtId="170" fontId="30" fillId="0" borderId="11" xfId="0" applyNumberFormat="1" applyFont="1" applyBorder="1" applyAlignment="1">
      <alignment horizontal="center" vertical="center" wrapText="1"/>
    </xf>
    <xf numFmtId="170" fontId="30" fillId="0" borderId="8" xfId="0" applyNumberFormat="1" applyFont="1" applyBorder="1" applyAlignment="1">
      <alignment horizontal="center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164" fontId="30" fillId="7" borderId="11" xfId="0" applyNumberFormat="1" applyFont="1" applyFill="1" applyBorder="1" applyAlignment="1">
      <alignment horizontal="center" vertical="center" wrapText="1"/>
    </xf>
    <xf numFmtId="164" fontId="30" fillId="7" borderId="8" xfId="0" applyNumberFormat="1" applyFont="1" applyFill="1" applyBorder="1" applyAlignment="1">
      <alignment horizontal="center" vertical="center" wrapText="1"/>
    </xf>
    <xf numFmtId="0" fontId="29" fillId="5" borderId="8" xfId="0" applyFont="1" applyFill="1" applyBorder="1" applyAlignment="1">
      <alignment horizontal="left" vertical="center" wrapText="1"/>
    </xf>
    <xf numFmtId="0" fontId="29" fillId="5" borderId="12" xfId="0" applyFont="1" applyFill="1" applyBorder="1" applyAlignment="1">
      <alignment horizontal="left" vertical="center" wrapText="1"/>
    </xf>
    <xf numFmtId="0" fontId="39" fillId="6" borderId="8" xfId="0" applyFont="1" applyFill="1" applyBorder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35" fillId="6" borderId="8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left" vertical="center"/>
    </xf>
    <xf numFmtId="0" fontId="29" fillId="6" borderId="12" xfId="0" applyFont="1" applyFill="1" applyBorder="1" applyAlignment="1">
      <alignment horizontal="left" vertical="center"/>
    </xf>
    <xf numFmtId="0" fontId="13" fillId="4" borderId="11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43" fillId="6" borderId="8" xfId="0" applyFont="1" applyFill="1" applyBorder="1" applyAlignment="1">
      <alignment horizontal="center" vertical="center"/>
    </xf>
    <xf numFmtId="0" fontId="43" fillId="6" borderId="14" xfId="0" applyFont="1" applyFill="1" applyBorder="1" applyAlignment="1">
      <alignment horizontal="center" vertical="center"/>
    </xf>
    <xf numFmtId="169" fontId="11" fillId="4" borderId="11" xfId="0" applyNumberFormat="1" applyFont="1" applyFill="1" applyBorder="1" applyAlignment="1">
      <alignment horizontal="center" vertical="center" wrapText="1"/>
    </xf>
    <xf numFmtId="169" fontId="11" fillId="4" borderId="8" xfId="0" applyNumberFormat="1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left" vertical="center"/>
    </xf>
    <xf numFmtId="0" fontId="13" fillId="4" borderId="11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172" fontId="11" fillId="4" borderId="11" xfId="0" applyNumberFormat="1" applyFont="1" applyFill="1" applyBorder="1" applyAlignment="1">
      <alignment horizontal="center" vertical="center" wrapText="1"/>
    </xf>
    <xf numFmtId="172" fontId="11" fillId="4" borderId="8" xfId="0" applyNumberFormat="1" applyFont="1" applyFill="1" applyBorder="1" applyAlignment="1">
      <alignment horizontal="center" vertical="center" wrapText="1"/>
    </xf>
    <xf numFmtId="176" fontId="22" fillId="0" borderId="18" xfId="0" applyNumberFormat="1" applyFont="1" applyBorder="1" applyAlignment="1">
      <alignment horizontal="center" vertical="center" wrapText="1"/>
    </xf>
    <xf numFmtId="176" fontId="22" fillId="0" borderId="15" xfId="0" applyNumberFormat="1" applyFont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171" fontId="11" fillId="0" borderId="19" xfId="0" applyNumberFormat="1" applyFont="1" applyBorder="1" applyAlignment="1">
      <alignment horizontal="center" vertical="center" wrapText="1"/>
    </xf>
    <xf numFmtId="171" fontId="11" fillId="0" borderId="18" xfId="0" applyNumberFormat="1" applyFont="1" applyBorder="1" applyAlignment="1">
      <alignment horizontal="center" vertical="center" wrapText="1"/>
    </xf>
    <xf numFmtId="171" fontId="11" fillId="0" borderId="20" xfId="0" applyNumberFormat="1" applyFont="1" applyBorder="1" applyAlignment="1">
      <alignment horizontal="center" vertical="center" wrapText="1"/>
    </xf>
    <xf numFmtId="171" fontId="11" fillId="0" borderId="15" xfId="0" applyNumberFormat="1" applyFont="1" applyBorder="1" applyAlignment="1">
      <alignment horizontal="center" vertical="center" wrapText="1"/>
    </xf>
    <xf numFmtId="170" fontId="11" fillId="4" borderId="11" xfId="0" applyNumberFormat="1" applyFont="1" applyFill="1" applyBorder="1" applyAlignment="1">
      <alignment horizontal="center" vertical="center" wrapText="1"/>
    </xf>
    <xf numFmtId="170" fontId="11" fillId="4" borderId="8" xfId="0" applyNumberFormat="1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8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4" fontId="11" fillId="4" borderId="11" xfId="0" applyNumberFormat="1" applyFont="1" applyFill="1" applyBorder="1" applyAlignment="1">
      <alignment horizontal="center" vertical="center" wrapText="1"/>
    </xf>
    <xf numFmtId="164" fontId="11" fillId="4" borderId="8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wrapText="1"/>
    </xf>
    <xf numFmtId="187" fontId="47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7" fontId="13" fillId="4" borderId="11" xfId="0" applyNumberFormat="1" applyFont="1" applyFill="1" applyBorder="1" applyAlignment="1">
      <alignment horizontal="center" vertical="center" wrapText="1"/>
    </xf>
    <xf numFmtId="167" fontId="13" fillId="4" borderId="8" xfId="0" applyNumberFormat="1" applyFont="1" applyFill="1" applyBorder="1" applyAlignment="1">
      <alignment horizontal="center" vertical="center" wrapText="1"/>
    </xf>
  </cellXfs>
  <cellStyles count="1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Standard" xfId="0" builtinId="0"/>
  </cellStyles>
  <dxfs count="0"/>
  <tableStyles count="0" defaultTableStyle="TableStyleMedium9" defaultPivotStyle="PivotStyleMedium7"/>
  <colors>
    <mruColors>
      <color rgb="FFFFFD78"/>
      <color rgb="FF7AA0CD"/>
      <color rgb="FFD3DF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showGridLines="0" tabSelected="1" view="pageLayout" zoomScale="150" zoomScalePageLayoutView="150" workbookViewId="0">
      <selection activeCell="H11" sqref="H11"/>
    </sheetView>
  </sheetViews>
  <sheetFormatPr baseColWidth="10" defaultRowHeight="15.75"/>
  <cols>
    <col min="1" max="1" width="11.875" customWidth="1"/>
    <col min="2" max="3" width="10.375" customWidth="1"/>
    <col min="4" max="4" width="8.375" customWidth="1"/>
    <col min="5" max="5" width="10.375" customWidth="1"/>
    <col min="6" max="6" width="10" customWidth="1"/>
    <col min="7" max="7" width="11.125" customWidth="1"/>
    <col min="8" max="8" width="12.125" customWidth="1"/>
    <col min="9" max="22" width="0" hidden="1" customWidth="1"/>
  </cols>
  <sheetData>
    <row r="1" spans="1:8" ht="14.25" customHeight="1">
      <c r="B1" s="190" t="s">
        <v>0</v>
      </c>
      <c r="C1" s="190"/>
      <c r="D1" s="190"/>
      <c r="E1" s="190"/>
      <c r="F1" s="190"/>
      <c r="G1" s="190"/>
    </row>
    <row r="2" spans="1:8" ht="13.5" customHeight="1">
      <c r="H2" t="s">
        <v>8</v>
      </c>
    </row>
    <row r="3" spans="1:8" ht="18">
      <c r="B3" s="189" t="s">
        <v>1</v>
      </c>
      <c r="C3" s="189"/>
      <c r="D3" s="189"/>
      <c r="E3" s="189"/>
      <c r="F3" s="189"/>
      <c r="G3" s="189"/>
    </row>
    <row r="4" spans="1:8">
      <c r="A4" s="194" t="s">
        <v>2</v>
      </c>
      <c r="B4" s="194"/>
      <c r="C4" s="194"/>
      <c r="D4" s="194"/>
      <c r="E4" s="194"/>
      <c r="F4" s="194"/>
      <c r="G4" s="194"/>
      <c r="H4" s="194"/>
    </row>
    <row r="5" spans="1:8" ht="12" customHeight="1"/>
    <row r="6" spans="1:8" ht="20.100000000000001" customHeight="1">
      <c r="A6" s="179" t="s">
        <v>87</v>
      </c>
      <c r="B6" s="180"/>
      <c r="C6" s="180"/>
      <c r="D6" s="180"/>
      <c r="E6" s="180"/>
      <c r="F6" s="180"/>
      <c r="G6" s="180"/>
      <c r="H6" s="181"/>
    </row>
    <row r="7" spans="1:8" ht="20.100000000000001" customHeight="1">
      <c r="A7" s="179" t="s">
        <v>88</v>
      </c>
      <c r="B7" s="180"/>
      <c r="C7" s="180"/>
      <c r="D7" s="180"/>
      <c r="E7" s="180"/>
      <c r="F7" s="180"/>
      <c r="G7" s="180"/>
      <c r="H7" s="181"/>
    </row>
    <row r="8" spans="1:8" ht="11.1" customHeight="1"/>
    <row r="9" spans="1:8">
      <c r="A9" s="2" t="s">
        <v>3</v>
      </c>
    </row>
    <row r="10" spans="1:8" ht="3.95" customHeight="1"/>
    <row r="11" spans="1:8" s="3" customFormat="1" ht="20.100000000000001" customHeight="1">
      <c r="A11" s="4" t="s">
        <v>17</v>
      </c>
      <c r="B11" s="195"/>
      <c r="C11" s="195"/>
      <c r="D11" s="196"/>
      <c r="E11" s="14" t="s">
        <v>10</v>
      </c>
      <c r="F11" s="15"/>
      <c r="G11" s="15" t="s">
        <v>91</v>
      </c>
      <c r="H11" s="86">
        <v>3</v>
      </c>
    </row>
    <row r="12" spans="1:8" s="29" customFormat="1" ht="20.100000000000001" customHeight="1">
      <c r="A12" s="191" t="s">
        <v>4</v>
      </c>
      <c r="B12" s="192"/>
      <c r="C12" s="192"/>
      <c r="D12" s="193"/>
      <c r="E12" s="16" t="s">
        <v>9</v>
      </c>
      <c r="F12" s="17" t="s">
        <v>18</v>
      </c>
      <c r="G12" s="17"/>
      <c r="H12" s="87"/>
    </row>
    <row r="13" spans="1:8" ht="20.100000000000001" customHeight="1">
      <c r="A13" s="179" t="s">
        <v>5</v>
      </c>
      <c r="B13" s="180"/>
      <c r="C13" s="180"/>
      <c r="D13" s="181"/>
      <c r="E13" s="5" t="s">
        <v>6</v>
      </c>
      <c r="F13" s="6"/>
      <c r="G13" s="6"/>
      <c r="H13" s="7"/>
    </row>
    <row r="14" spans="1:8" ht="20.100000000000001" customHeight="1">
      <c r="A14" s="179" t="s">
        <v>7</v>
      </c>
      <c r="B14" s="180"/>
      <c r="C14" s="180"/>
      <c r="D14" s="180"/>
      <c r="E14" s="180"/>
      <c r="F14" s="180"/>
      <c r="G14" s="180"/>
      <c r="H14" s="181"/>
    </row>
    <row r="15" spans="1:8" ht="20.100000000000001" customHeight="1">
      <c r="A15" s="5" t="s">
        <v>92</v>
      </c>
      <c r="B15" s="6"/>
      <c r="C15" s="6"/>
      <c r="D15" s="6"/>
      <c r="E15" s="6"/>
      <c r="F15" s="6"/>
      <c r="G15" s="6"/>
      <c r="H15" s="7"/>
    </row>
    <row r="16" spans="1:8" ht="5.0999999999999996" customHeight="1"/>
    <row r="17" spans="1:8">
      <c r="A17" s="8" t="s">
        <v>11</v>
      </c>
    </row>
    <row r="18" spans="1:8" ht="15.95" customHeight="1">
      <c r="A18" s="176" t="s">
        <v>93</v>
      </c>
      <c r="B18" s="177"/>
      <c r="C18" s="177"/>
      <c r="D18" s="178"/>
      <c r="E18" s="176" t="s">
        <v>94</v>
      </c>
      <c r="F18" s="177"/>
      <c r="G18" s="177"/>
      <c r="H18" s="178"/>
    </row>
    <row r="20" spans="1:8">
      <c r="A20" s="2" t="s">
        <v>12</v>
      </c>
    </row>
    <row r="21" spans="1:8" ht="5.0999999999999996" customHeight="1"/>
    <row r="22" spans="1:8" s="1" customFormat="1" ht="18" customHeight="1">
      <c r="A22" s="182" t="s">
        <v>72</v>
      </c>
      <c r="B22" s="18" t="s">
        <v>69</v>
      </c>
      <c r="C22" s="183" t="s">
        <v>77</v>
      </c>
      <c r="D22" s="9"/>
      <c r="E22" s="188" t="s">
        <v>71</v>
      </c>
      <c r="F22" s="187">
        <f>IF(H11&lt;2,H11+7,H11+8)</f>
        <v>11</v>
      </c>
      <c r="G22" s="186" t="s">
        <v>67</v>
      </c>
      <c r="H22" s="186"/>
    </row>
    <row r="23" spans="1:8" s="1" customFormat="1" ht="15.95" customHeight="1">
      <c r="A23" s="182"/>
      <c r="B23" s="91">
        <f>IF(H11&lt;1,2.5,IF(H11&lt;2,3,IF(H11&gt;=2,3.5)))</f>
        <v>3.5</v>
      </c>
      <c r="C23" s="183"/>
      <c r="D23" s="83" t="s">
        <v>13</v>
      </c>
      <c r="E23" s="188"/>
      <c r="F23" s="187"/>
      <c r="G23" s="183" t="s">
        <v>66</v>
      </c>
      <c r="H23" s="183"/>
    </row>
    <row r="24" spans="1:8" ht="20.100000000000001" customHeight="1">
      <c r="A24" s="182"/>
      <c r="B24" s="84"/>
      <c r="C24" s="183"/>
      <c r="D24" s="10"/>
      <c r="E24" s="71" t="s">
        <v>70</v>
      </c>
      <c r="F24" s="82">
        <f>6+H11</f>
        <v>9</v>
      </c>
      <c r="G24" s="186" t="s">
        <v>68</v>
      </c>
      <c r="H24" s="186"/>
    </row>
    <row r="25" spans="1:8" ht="9" customHeight="1"/>
    <row r="26" spans="1:8">
      <c r="A26" s="2" t="s">
        <v>14</v>
      </c>
    </row>
    <row r="27" spans="1:8" ht="3.95" customHeight="1" thickBot="1"/>
    <row r="28" spans="1:8" ht="21.95" customHeight="1" thickBot="1">
      <c r="A28" s="13" t="s">
        <v>22</v>
      </c>
      <c r="B28" s="121" t="s">
        <v>19</v>
      </c>
      <c r="C28" s="121"/>
      <c r="D28" s="155"/>
      <c r="E28" s="122" t="s">
        <v>15</v>
      </c>
      <c r="F28" s="123"/>
      <c r="G28" s="125" t="s">
        <v>30</v>
      </c>
      <c r="H28" s="126"/>
    </row>
    <row r="29" spans="1:8" ht="21.95" customHeight="1" thickBot="1">
      <c r="A29" s="11" t="s">
        <v>23</v>
      </c>
      <c r="B29" s="162" t="s">
        <v>89</v>
      </c>
      <c r="C29" s="162"/>
      <c r="D29" s="163"/>
      <c r="E29" s="184">
        <v>20</v>
      </c>
      <c r="F29" s="185"/>
      <c r="G29" s="23">
        <f xml:space="preserve"> (E29*H11)</f>
        <v>60</v>
      </c>
      <c r="H29" s="20">
        <f>G29*1/100</f>
        <v>0.6</v>
      </c>
    </row>
    <row r="30" spans="1:8" ht="21.95" customHeight="1" thickBot="1">
      <c r="A30" s="12" t="s">
        <v>24</v>
      </c>
      <c r="B30" s="103" t="s">
        <v>20</v>
      </c>
      <c r="C30" s="103"/>
      <c r="D30" s="152"/>
      <c r="E30" s="153">
        <v>2</v>
      </c>
      <c r="F30" s="154"/>
      <c r="G30" s="97">
        <f>E30*H11</f>
        <v>6</v>
      </c>
      <c r="H30" s="22">
        <f>G30/10</f>
        <v>0.6</v>
      </c>
    </row>
    <row r="31" spans="1:8" ht="21.95" customHeight="1" thickBot="1">
      <c r="A31" s="11" t="s">
        <v>25</v>
      </c>
      <c r="B31" s="162" t="s">
        <v>76</v>
      </c>
      <c r="C31" s="162"/>
      <c r="D31" s="163"/>
      <c r="E31" s="107">
        <v>1</v>
      </c>
      <c r="F31" s="108"/>
      <c r="G31" s="98">
        <f>E31*H11</f>
        <v>3</v>
      </c>
      <c r="H31" s="20">
        <f>G31/10</f>
        <v>0.3</v>
      </c>
    </row>
    <row r="32" spans="1:8" ht="21.95" customHeight="1" thickBot="1">
      <c r="A32" s="12" t="s">
        <v>26</v>
      </c>
      <c r="B32" s="103" t="s">
        <v>75</v>
      </c>
      <c r="C32" s="103"/>
      <c r="D32" s="152"/>
      <c r="E32" s="101">
        <v>16</v>
      </c>
      <c r="F32" s="102"/>
      <c r="G32" s="99">
        <f>E32*H11</f>
        <v>48</v>
      </c>
      <c r="H32" s="21">
        <f>G32/100</f>
        <v>0.48</v>
      </c>
    </row>
    <row r="33" spans="1:23" ht="6.95" customHeight="1"/>
    <row r="34" spans="1:23">
      <c r="A34" s="2" t="s">
        <v>16</v>
      </c>
    </row>
    <row r="35" spans="1:23" ht="3.95" customHeight="1" thickBot="1"/>
    <row r="36" spans="1:23" ht="21.95" customHeight="1" thickBot="1">
      <c r="A36" s="13" t="s">
        <v>22</v>
      </c>
      <c r="B36" s="121" t="s">
        <v>21</v>
      </c>
      <c r="C36" s="121"/>
      <c r="D36" s="155"/>
      <c r="E36" s="122" t="s">
        <v>15</v>
      </c>
      <c r="F36" s="123"/>
      <c r="G36" s="125" t="s">
        <v>30</v>
      </c>
      <c r="H36" s="126"/>
    </row>
    <row r="37" spans="1:23" ht="21.95" customHeight="1" thickBot="1">
      <c r="A37" s="113" t="s">
        <v>96</v>
      </c>
      <c r="B37" s="114"/>
      <c r="C37" s="114"/>
      <c r="D37" s="115"/>
      <c r="E37" s="150">
        <v>0.01</v>
      </c>
      <c r="F37" s="151"/>
      <c r="G37" s="27">
        <f>E37*H11</f>
        <v>0.03</v>
      </c>
      <c r="H37" s="20">
        <f>G37/0.1</f>
        <v>0.3</v>
      </c>
    </row>
    <row r="38" spans="1:23" ht="21.95" customHeight="1" thickBot="1">
      <c r="A38" s="12" t="s">
        <v>27</v>
      </c>
      <c r="B38" s="103" t="s">
        <v>97</v>
      </c>
      <c r="C38" s="103"/>
      <c r="D38" s="152"/>
      <c r="E38" s="153">
        <v>20</v>
      </c>
      <c r="F38" s="154"/>
      <c r="G38" s="24">
        <f>E38*H11</f>
        <v>60</v>
      </c>
      <c r="H38" s="22">
        <f>G38/100</f>
        <v>0.6</v>
      </c>
    </row>
    <row r="39" spans="1:23" ht="21.95" customHeight="1" thickBot="1">
      <c r="A39" s="11" t="s">
        <v>28</v>
      </c>
      <c r="B39" s="162" t="s">
        <v>98</v>
      </c>
      <c r="C39" s="162"/>
      <c r="D39" s="163"/>
      <c r="E39" s="174">
        <v>0.1</v>
      </c>
      <c r="F39" s="175"/>
      <c r="G39" s="25">
        <f>E39*H11</f>
        <v>0.30000000000000004</v>
      </c>
      <c r="H39" s="20">
        <f>G39/3</f>
        <v>0.10000000000000002</v>
      </c>
    </row>
    <row r="40" spans="1:23" ht="16.5" customHeight="1">
      <c r="A40" s="164" t="s">
        <v>100</v>
      </c>
      <c r="B40" s="165"/>
      <c r="C40" s="165"/>
      <c r="D40" s="166"/>
      <c r="E40" s="170">
        <v>2</v>
      </c>
      <c r="F40" s="171"/>
      <c r="G40" s="160">
        <f>E40*H11</f>
        <v>6</v>
      </c>
      <c r="H40" s="95">
        <f>G40*1</f>
        <v>6</v>
      </c>
    </row>
    <row r="41" spans="1:23" ht="16.5" thickBot="1">
      <c r="A41" s="167"/>
      <c r="B41" s="168"/>
      <c r="C41" s="168"/>
      <c r="D41" s="169"/>
      <c r="E41" s="172"/>
      <c r="F41" s="173"/>
      <c r="G41" s="161"/>
      <c r="H41" s="96">
        <f>G40*1</f>
        <v>6</v>
      </c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</row>
    <row r="42" spans="1:23" ht="21.95" customHeight="1" thickBot="1">
      <c r="A42" s="113" t="s">
        <v>99</v>
      </c>
      <c r="B42" s="114"/>
      <c r="C42" s="114"/>
      <c r="D42" s="115"/>
      <c r="E42" s="158">
        <v>0.5</v>
      </c>
      <c r="F42" s="159"/>
      <c r="G42" s="26"/>
      <c r="H42" s="81">
        <f>E42*H11</f>
        <v>1.5</v>
      </c>
    </row>
    <row r="43" spans="1:23" ht="19.5" customHeight="1" thickBot="1"/>
    <row r="44" spans="1:23" ht="26.1" customHeight="1" thickBot="1">
      <c r="A44" s="113" t="s">
        <v>29</v>
      </c>
      <c r="B44" s="114"/>
      <c r="C44" s="114"/>
      <c r="D44" s="115"/>
      <c r="E44" s="156" t="s">
        <v>101</v>
      </c>
      <c r="F44" s="157"/>
      <c r="G44" s="85" t="s">
        <v>73</v>
      </c>
      <c r="H44" s="28">
        <f>10*H11</f>
        <v>30</v>
      </c>
    </row>
    <row r="45" spans="1:23" ht="16.5" thickBot="1">
      <c r="A45" s="30" t="s">
        <v>64</v>
      </c>
    </row>
    <row r="46" spans="1:23" ht="21.95" customHeight="1" thickBot="1">
      <c r="A46" s="113" t="s">
        <v>31</v>
      </c>
      <c r="B46" s="114"/>
      <c r="C46" s="114"/>
      <c r="D46" s="115"/>
      <c r="E46" s="146" t="s">
        <v>32</v>
      </c>
      <c r="F46" s="147"/>
      <c r="G46" s="19"/>
      <c r="H46" s="31">
        <f>H11*3</f>
        <v>9</v>
      </c>
    </row>
    <row r="47" spans="1:23" ht="9" customHeight="1"/>
    <row r="48" spans="1:23" ht="16.5" thickBot="1">
      <c r="A48" s="36" t="s">
        <v>65</v>
      </c>
    </row>
    <row r="49" spans="1:8" ht="27.95" customHeight="1" thickBot="1">
      <c r="A49" s="32" t="s">
        <v>22</v>
      </c>
      <c r="B49" s="37" t="s">
        <v>45</v>
      </c>
      <c r="C49" s="137" t="s">
        <v>41</v>
      </c>
      <c r="D49" s="138"/>
      <c r="E49" s="47" t="s">
        <v>34</v>
      </c>
      <c r="F49" s="139" t="s">
        <v>95</v>
      </c>
      <c r="G49" s="139"/>
      <c r="H49" s="88" t="s">
        <v>37</v>
      </c>
    </row>
    <row r="50" spans="1:8" ht="35.1" customHeight="1" thickBot="1">
      <c r="A50" s="62" t="s">
        <v>44</v>
      </c>
      <c r="B50" s="43" t="s">
        <v>46</v>
      </c>
      <c r="C50" s="38">
        <f>H11*0.3</f>
        <v>0.89999999999999991</v>
      </c>
      <c r="D50" s="65" t="s">
        <v>33</v>
      </c>
      <c r="E50" s="41" t="s">
        <v>35</v>
      </c>
      <c r="F50" s="60">
        <f>H11*0.3</f>
        <v>0.89999999999999991</v>
      </c>
      <c r="G50" s="92" t="s">
        <v>33</v>
      </c>
      <c r="H50" s="51" t="s">
        <v>38</v>
      </c>
    </row>
    <row r="51" spans="1:8" ht="35.1" customHeight="1" thickBot="1">
      <c r="A51" s="45" t="s">
        <v>102</v>
      </c>
      <c r="B51" s="44" t="s">
        <v>46</v>
      </c>
      <c r="C51" s="39">
        <f>H11*0.3</f>
        <v>0.89999999999999991</v>
      </c>
      <c r="D51" s="64" t="s">
        <v>33</v>
      </c>
      <c r="E51" s="42" t="s">
        <v>35</v>
      </c>
      <c r="F51" s="61">
        <f>0.3*H11</f>
        <v>0.89999999999999991</v>
      </c>
      <c r="G51" s="93" t="s">
        <v>33</v>
      </c>
      <c r="H51" s="50" t="s">
        <v>38</v>
      </c>
    </row>
    <row r="52" spans="1:8" ht="35.1" customHeight="1" thickBot="1">
      <c r="A52" s="46" t="s">
        <v>50</v>
      </c>
      <c r="B52" s="43" t="s">
        <v>47</v>
      </c>
      <c r="C52" s="40">
        <f>H11*30</f>
        <v>90</v>
      </c>
      <c r="D52" s="65" t="s">
        <v>33</v>
      </c>
      <c r="E52" s="41" t="s">
        <v>36</v>
      </c>
      <c r="F52" s="48">
        <f>H11*6</f>
        <v>18</v>
      </c>
      <c r="G52" s="92">
        <f>50-F52</f>
        <v>32</v>
      </c>
      <c r="H52" s="49" t="s">
        <v>39</v>
      </c>
    </row>
    <row r="53" spans="1:8">
      <c r="B53" t="s">
        <v>40</v>
      </c>
    </row>
    <row r="54" spans="1:8" ht="16.5" thickBot="1">
      <c r="A54" s="36" t="s">
        <v>63</v>
      </c>
    </row>
    <row r="55" spans="1:8" ht="27.95" customHeight="1" thickBot="1">
      <c r="A55" s="32" t="s">
        <v>22</v>
      </c>
      <c r="B55" s="52" t="s">
        <v>42</v>
      </c>
      <c r="C55" s="148" t="s">
        <v>41</v>
      </c>
      <c r="D55" s="149"/>
      <c r="E55" s="53" t="s">
        <v>34</v>
      </c>
      <c r="F55" s="139" t="s">
        <v>95</v>
      </c>
      <c r="G55" s="139"/>
      <c r="H55" s="89" t="s">
        <v>37</v>
      </c>
    </row>
    <row r="56" spans="1:8" ht="35.1" customHeight="1" thickBot="1">
      <c r="A56" s="54" t="s">
        <v>49</v>
      </c>
      <c r="B56" s="55" t="s">
        <v>48</v>
      </c>
      <c r="C56" s="56">
        <f>0.5*H11</f>
        <v>1.5</v>
      </c>
      <c r="D56" s="63" t="s">
        <v>33</v>
      </c>
      <c r="E56" s="57" t="s">
        <v>43</v>
      </c>
      <c r="F56" s="60">
        <f>H11*0.05</f>
        <v>0.15000000000000002</v>
      </c>
      <c r="G56" s="92" t="s">
        <v>33</v>
      </c>
      <c r="H56" s="58" t="s">
        <v>51</v>
      </c>
    </row>
    <row r="57" spans="1:8" ht="35.1" customHeight="1" thickBot="1">
      <c r="A57" s="59" t="s">
        <v>106</v>
      </c>
      <c r="B57" s="55"/>
      <c r="C57" s="56"/>
      <c r="D57" s="63"/>
      <c r="E57" s="57"/>
      <c r="F57" s="60" t="s">
        <v>104</v>
      </c>
      <c r="G57" s="100" t="s">
        <v>103</v>
      </c>
      <c r="H57" s="58" t="s">
        <v>105</v>
      </c>
    </row>
    <row r="59" spans="1:8" ht="16.5" thickBot="1">
      <c r="A59" s="36" t="s">
        <v>62</v>
      </c>
    </row>
    <row r="60" spans="1:8" ht="21.95" customHeight="1" thickBot="1">
      <c r="A60" s="32" t="s">
        <v>22</v>
      </c>
      <c r="B60" s="144" t="s">
        <v>74</v>
      </c>
      <c r="C60" s="144"/>
      <c r="D60" s="145"/>
      <c r="E60" s="142" t="s">
        <v>15</v>
      </c>
      <c r="F60" s="143"/>
      <c r="G60" s="140" t="s">
        <v>30</v>
      </c>
      <c r="H60" s="141"/>
    </row>
    <row r="61" spans="1:8" ht="21.95" customHeight="1" thickBot="1">
      <c r="A61" s="35" t="s">
        <v>24</v>
      </c>
      <c r="B61" s="135" t="s">
        <v>20</v>
      </c>
      <c r="C61" s="135"/>
      <c r="D61" s="136"/>
      <c r="E61" s="133">
        <v>2</v>
      </c>
      <c r="F61" s="134"/>
      <c r="G61" s="66">
        <f>E61*H11</f>
        <v>6</v>
      </c>
      <c r="H61" s="33">
        <f>G61/10</f>
        <v>0.6</v>
      </c>
    </row>
    <row r="62" spans="1:8" ht="21.95" customHeight="1" thickBot="1">
      <c r="A62" s="34" t="s">
        <v>52</v>
      </c>
      <c r="B62" s="131" t="s">
        <v>85</v>
      </c>
      <c r="C62" s="131"/>
      <c r="D62" s="132"/>
      <c r="E62" s="129">
        <v>0.1</v>
      </c>
      <c r="F62" s="130"/>
      <c r="G62" s="67">
        <f>E62*H11</f>
        <v>0.30000000000000004</v>
      </c>
      <c r="H62" s="69">
        <f>G62/10*10</f>
        <v>0.30000000000000004</v>
      </c>
    </row>
    <row r="63" spans="1:8" ht="21.95" customHeight="1" thickBot="1">
      <c r="A63" s="35" t="s">
        <v>25</v>
      </c>
      <c r="B63" s="118" t="s">
        <v>86</v>
      </c>
      <c r="C63" s="118"/>
      <c r="D63" s="119"/>
      <c r="E63" s="116">
        <v>0.5</v>
      </c>
      <c r="F63" s="117"/>
      <c r="G63" s="68">
        <f>E63*H11</f>
        <v>1.5</v>
      </c>
      <c r="H63" s="33">
        <f>G63/10</f>
        <v>0.15</v>
      </c>
    </row>
    <row r="65" spans="1:8" ht="16.5" thickBot="1">
      <c r="A65" s="36" t="s">
        <v>61</v>
      </c>
    </row>
    <row r="66" spans="1:8" ht="21.95" customHeight="1" thickBot="1">
      <c r="A66" s="13" t="s">
        <v>22</v>
      </c>
      <c r="B66" s="121" t="s">
        <v>19</v>
      </c>
      <c r="C66" s="121"/>
      <c r="D66" s="121"/>
      <c r="E66" s="122" t="s">
        <v>15</v>
      </c>
      <c r="F66" s="123"/>
      <c r="G66" s="125" t="s">
        <v>30</v>
      </c>
      <c r="H66" s="126"/>
    </row>
    <row r="67" spans="1:8" ht="21.95" customHeight="1" thickBot="1">
      <c r="A67" s="70" t="s">
        <v>55</v>
      </c>
      <c r="B67" s="112" t="s">
        <v>78</v>
      </c>
      <c r="C67" s="127"/>
      <c r="D67" s="128"/>
      <c r="E67" s="197" t="s">
        <v>107</v>
      </c>
      <c r="F67" s="198"/>
      <c r="G67" s="74"/>
      <c r="H67" s="75"/>
    </row>
    <row r="68" spans="1:8" ht="21.95" customHeight="1" thickBot="1">
      <c r="A68" s="12" t="s">
        <v>53</v>
      </c>
      <c r="B68" s="120" t="s">
        <v>80</v>
      </c>
      <c r="C68" s="120"/>
      <c r="D68" s="120"/>
      <c r="E68" s="101">
        <v>100</v>
      </c>
      <c r="F68" s="102"/>
      <c r="G68" s="76">
        <f>E68*H11</f>
        <v>300</v>
      </c>
      <c r="H68" s="22">
        <f>G68/50</f>
        <v>6</v>
      </c>
    </row>
    <row r="69" spans="1:8" ht="21.95" customHeight="1" thickBot="1">
      <c r="A69" s="11" t="s">
        <v>54</v>
      </c>
      <c r="B69" s="124" t="s">
        <v>81</v>
      </c>
      <c r="C69" s="124"/>
      <c r="D69" s="124"/>
      <c r="E69" s="107">
        <v>15</v>
      </c>
      <c r="F69" s="108"/>
      <c r="G69" s="77">
        <f>E69*H11</f>
        <v>45</v>
      </c>
      <c r="H69" s="20">
        <f>G69/5</f>
        <v>9</v>
      </c>
    </row>
    <row r="70" spans="1:8" ht="21.95" customHeight="1" thickBot="1">
      <c r="A70" s="12" t="s">
        <v>56</v>
      </c>
      <c r="B70" s="120" t="s">
        <v>109</v>
      </c>
      <c r="C70" s="120"/>
      <c r="D70" s="120"/>
      <c r="E70" s="101">
        <v>30</v>
      </c>
      <c r="F70" s="102"/>
      <c r="G70" s="78">
        <f>E70*H11</f>
        <v>90</v>
      </c>
      <c r="H70" s="22">
        <f>G70/20</f>
        <v>4.5</v>
      </c>
    </row>
    <row r="71" spans="1:8" ht="21.95" customHeight="1" thickBot="1">
      <c r="A71" s="11" t="s">
        <v>57</v>
      </c>
      <c r="B71" s="112" t="s">
        <v>79</v>
      </c>
      <c r="C71" s="112"/>
      <c r="D71" s="112"/>
      <c r="E71" s="107">
        <v>20</v>
      </c>
      <c r="F71" s="108"/>
      <c r="G71" s="77">
        <f>E71*H11</f>
        <v>60</v>
      </c>
      <c r="H71" s="20">
        <f>G71/25</f>
        <v>2.4</v>
      </c>
    </row>
    <row r="72" spans="1:8" ht="21.95" customHeight="1" thickBot="1">
      <c r="A72" s="12" t="s">
        <v>59</v>
      </c>
      <c r="B72" s="109" t="s">
        <v>82</v>
      </c>
      <c r="C72" s="109"/>
      <c r="D72" s="109"/>
      <c r="E72" s="110">
        <v>0.1</v>
      </c>
      <c r="F72" s="111"/>
      <c r="G72" s="67">
        <f>E72*H11</f>
        <v>0.30000000000000004</v>
      </c>
      <c r="H72" s="22">
        <f>G72/0.4</f>
        <v>0.75000000000000011</v>
      </c>
    </row>
    <row r="73" spans="1:8" ht="21.95" customHeight="1" thickBot="1">
      <c r="A73" s="113" t="s">
        <v>108</v>
      </c>
      <c r="B73" s="114"/>
      <c r="C73" s="114"/>
      <c r="D73" s="115"/>
      <c r="E73" s="72" t="s">
        <v>58</v>
      </c>
      <c r="F73" s="73">
        <v>10</v>
      </c>
      <c r="G73" s="79">
        <f>F73*H11</f>
        <v>30</v>
      </c>
      <c r="H73" s="20">
        <f>G73/20</f>
        <v>1.5</v>
      </c>
    </row>
    <row r="74" spans="1:8" ht="21.95" customHeight="1" thickBot="1">
      <c r="A74" s="90" t="s">
        <v>60</v>
      </c>
      <c r="B74" s="103" t="s">
        <v>84</v>
      </c>
      <c r="C74" s="103"/>
      <c r="D74" s="103"/>
      <c r="E74" s="110">
        <v>0.1</v>
      </c>
      <c r="F74" s="111"/>
      <c r="G74" s="67">
        <f>E74*H11</f>
        <v>0.30000000000000004</v>
      </c>
      <c r="H74" s="22">
        <f>G74/1</f>
        <v>0.30000000000000004</v>
      </c>
    </row>
    <row r="75" spans="1:8" ht="21.95" customHeight="1" thickBot="1">
      <c r="A75" s="113" t="s">
        <v>83</v>
      </c>
      <c r="B75" s="114"/>
      <c r="C75" s="114"/>
      <c r="D75" s="115"/>
      <c r="E75" s="107">
        <v>20</v>
      </c>
      <c r="F75" s="108"/>
      <c r="G75" s="80">
        <f>E75*H11</f>
        <v>60</v>
      </c>
      <c r="H75" s="20">
        <f>G75/50</f>
        <v>1.2</v>
      </c>
    </row>
    <row r="76" spans="1:8" ht="21.95" customHeight="1" thickBot="1">
      <c r="A76" s="104" t="s">
        <v>90</v>
      </c>
      <c r="B76" s="105"/>
      <c r="C76" s="105"/>
      <c r="D76" s="106"/>
      <c r="E76" s="101">
        <v>1</v>
      </c>
      <c r="F76" s="102"/>
      <c r="G76" s="78">
        <f>E76*H11</f>
        <v>3</v>
      </c>
      <c r="H76" s="22">
        <f>G76/5</f>
        <v>0.6</v>
      </c>
    </row>
  </sheetData>
  <sheetProtection password="D2DD" sheet="1" objects="1" scenarios="1" selectLockedCells="1"/>
  <mergeCells count="82">
    <mergeCell ref="B3:G3"/>
    <mergeCell ref="B1:G1"/>
    <mergeCell ref="A13:D13"/>
    <mergeCell ref="A12:D12"/>
    <mergeCell ref="A7:H7"/>
    <mergeCell ref="A6:H6"/>
    <mergeCell ref="A4:H4"/>
    <mergeCell ref="B11:D11"/>
    <mergeCell ref="A18:D18"/>
    <mergeCell ref="A14:H14"/>
    <mergeCell ref="A22:A24"/>
    <mergeCell ref="C22:C24"/>
    <mergeCell ref="E29:F29"/>
    <mergeCell ref="B28:D28"/>
    <mergeCell ref="B29:D29"/>
    <mergeCell ref="E28:F28"/>
    <mergeCell ref="G28:H28"/>
    <mergeCell ref="G22:H22"/>
    <mergeCell ref="G24:H24"/>
    <mergeCell ref="F22:F23"/>
    <mergeCell ref="E22:E23"/>
    <mergeCell ref="G23:H23"/>
    <mergeCell ref="E18:H18"/>
    <mergeCell ref="E31:F31"/>
    <mergeCell ref="B30:D30"/>
    <mergeCell ref="B31:D31"/>
    <mergeCell ref="B32:D32"/>
    <mergeCell ref="A40:D41"/>
    <mergeCell ref="E40:F41"/>
    <mergeCell ref="E30:F30"/>
    <mergeCell ref="E32:F32"/>
    <mergeCell ref="B39:D39"/>
    <mergeCell ref="E39:F39"/>
    <mergeCell ref="A46:D46"/>
    <mergeCell ref="E46:F46"/>
    <mergeCell ref="C55:D55"/>
    <mergeCell ref="F55:G55"/>
    <mergeCell ref="G36:H36"/>
    <mergeCell ref="E37:F37"/>
    <mergeCell ref="B38:D38"/>
    <mergeCell ref="E38:F38"/>
    <mergeCell ref="B36:D36"/>
    <mergeCell ref="A37:D37"/>
    <mergeCell ref="E36:F36"/>
    <mergeCell ref="A44:D44"/>
    <mergeCell ref="E44:F44"/>
    <mergeCell ref="E42:F42"/>
    <mergeCell ref="A42:D42"/>
    <mergeCell ref="G40:G41"/>
    <mergeCell ref="E62:F62"/>
    <mergeCell ref="B62:D62"/>
    <mergeCell ref="E61:F61"/>
    <mergeCell ref="B61:D61"/>
    <mergeCell ref="C49:D49"/>
    <mergeCell ref="F49:G49"/>
    <mergeCell ref="G60:H60"/>
    <mergeCell ref="E60:F60"/>
    <mergeCell ref="B60:D60"/>
    <mergeCell ref="G66:H66"/>
    <mergeCell ref="E67:F67"/>
    <mergeCell ref="B67:D67"/>
    <mergeCell ref="B68:D68"/>
    <mergeCell ref="E68:F68"/>
    <mergeCell ref="E63:F63"/>
    <mergeCell ref="B63:D63"/>
    <mergeCell ref="E74:F74"/>
    <mergeCell ref="A75:D75"/>
    <mergeCell ref="E75:F75"/>
    <mergeCell ref="E70:F70"/>
    <mergeCell ref="B70:D70"/>
    <mergeCell ref="B66:D66"/>
    <mergeCell ref="E66:F66"/>
    <mergeCell ref="B69:D69"/>
    <mergeCell ref="E69:F69"/>
    <mergeCell ref="E76:F76"/>
    <mergeCell ref="B74:D74"/>
    <mergeCell ref="A76:D76"/>
    <mergeCell ref="E71:F71"/>
    <mergeCell ref="B72:D72"/>
    <mergeCell ref="E72:F72"/>
    <mergeCell ref="B71:D71"/>
    <mergeCell ref="A73:D73"/>
  </mergeCells>
  <phoneticPr fontId="4" type="noConversion"/>
  <pageMargins left="0.58000000000000007" right="0.47222222222222221" top="0.75000000000000011" bottom="0.75000000000000011" header="0.30000000000000004" footer="0.23622047244094491"/>
  <pageSetup paperSize="9" orientation="portrait" r:id="rId1"/>
  <headerFooter differentFirst="1" scaleWithDoc="0">
    <oddHeader>&amp;R&amp;"Calibri,Standard"&amp;K000000&amp;G</oddHeader>
    <oddFooter xml:space="preserve">&amp;R&amp;"Calibri,Standard"&amp;8&amp;K000000Mod. : D. Morgillo, 08/2019
</oddFooter>
    <firstHeader>&amp;R&amp;G</firstHeader>
  </headerFooter>
  <ignoredErrors>
    <ignoredError sqref="H62" formula="1"/>
    <ignoredError sqref="E18" numberStoredAsText="1"/>
  </ignoredErrors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morgilda</cp:lastModifiedBy>
  <cp:lastPrinted>2019-07-08T14:41:55Z</cp:lastPrinted>
  <dcterms:created xsi:type="dcterms:W3CDTF">2017-10-26T18:03:51Z</dcterms:created>
  <dcterms:modified xsi:type="dcterms:W3CDTF">2019-08-27T12:19:42Z</dcterms:modified>
</cp:coreProperties>
</file>