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480" yWindow="-255" windowWidth="28680" windowHeight="10095"/>
  </bookViews>
  <sheets>
    <sheet name="KG individuell" sheetId="1" r:id="rId1"/>
  </sheets>
  <definedNames>
    <definedName name="_xlnm.Print_Area" localSheetId="0">'KG individuell'!$A$1:$K$52</definedName>
    <definedName name="Z_207C4822_7E67_4717_BB38_0841F76A516E_.wvu.PrintArea" localSheetId="0" hidden="1">'KG individuell'!$A$1:$K$52</definedName>
  </definedNames>
  <calcPr calcId="145621"/>
  <customWorkbookViews>
    <customWorkbookView name="simmale - Persönliche Ansicht" guid="{207C4822-7E67-4717-BB38-0841F76A516E}" mergeInterval="0" personalView="1" maximized="1" windowWidth="1916" windowHeight="975" activeSheetId="1"/>
  </customWorkbookViews>
</workbook>
</file>

<file path=xl/calcChain.xml><?xml version="1.0" encoding="utf-8"?>
<calcChain xmlns="http://schemas.openxmlformats.org/spreadsheetml/2006/main">
  <c r="H15" i="1" l="1"/>
  <c r="D21" i="1" l="1"/>
  <c r="H21" i="1"/>
  <c r="H18" i="1"/>
  <c r="H16" i="1"/>
  <c r="D16" i="1"/>
  <c r="D15" i="1"/>
  <c r="H30" i="1" l="1"/>
  <c r="H19" i="1"/>
  <c r="D19" i="1"/>
  <c r="D31" i="1" l="1"/>
  <c r="D30" i="1"/>
  <c r="D29" i="1"/>
  <c r="D20" i="1"/>
  <c r="D18" i="1"/>
  <c r="H32" i="1" l="1"/>
  <c r="H31" i="1"/>
  <c r="D22" i="1" l="1"/>
  <c r="H20" i="1"/>
  <c r="H23" i="1" l="1"/>
  <c r="H38" i="1" l="1"/>
  <c r="D38" i="1"/>
  <c r="H37" i="1"/>
  <c r="D37" i="1"/>
  <c r="H36" i="1"/>
  <c r="D36" i="1"/>
  <c r="H35" i="1"/>
  <c r="D35" i="1"/>
  <c r="D32" i="1"/>
  <c r="H29" i="1"/>
  <c r="H25" i="1"/>
  <c r="H22" i="1"/>
  <c r="H17" i="1"/>
  <c r="D17" i="1"/>
</calcChain>
</file>

<file path=xl/sharedStrings.xml><?xml version="1.0" encoding="utf-8"?>
<sst xmlns="http://schemas.openxmlformats.org/spreadsheetml/2006/main" count="123" uniqueCount="65">
  <si>
    <t>kg</t>
  </si>
  <si>
    <t>Kinderspital Luzern                Interdisziplinäre Notfallstation</t>
  </si>
  <si>
    <t>Kind</t>
  </si>
  <si>
    <t xml:space="preserve"> </t>
  </si>
  <si>
    <t>Notfallmedikamente</t>
  </si>
  <si>
    <t>ED/kg</t>
  </si>
  <si>
    <t>ED absolut</t>
  </si>
  <si>
    <t>ED in ml/kg</t>
  </si>
  <si>
    <t>ED absolut in ml</t>
  </si>
  <si>
    <t>Bemerkungen</t>
  </si>
  <si>
    <t>µg/kg</t>
  </si>
  <si>
    <t>µg</t>
  </si>
  <si>
    <t>ml/kg</t>
  </si>
  <si>
    <t>ml</t>
  </si>
  <si>
    <t>Amiodaron 50mg/ml</t>
  </si>
  <si>
    <t>mg/kg</t>
  </si>
  <si>
    <t>mg</t>
  </si>
  <si>
    <t>Clemastin (Tavegyl®) 2mg/2ml</t>
  </si>
  <si>
    <t>mmol/kg</t>
  </si>
  <si>
    <t>mmol</t>
  </si>
  <si>
    <t>ggf. 1-2 x wiederholen, aus der Hand!</t>
  </si>
  <si>
    <t>Defibrillation</t>
  </si>
  <si>
    <t>J/kg</t>
  </si>
  <si>
    <t>J</t>
  </si>
  <si>
    <t>bei fehlendem Erfolg verdoppeln, max 10 J/kg</t>
  </si>
  <si>
    <t>Sedierung / Analgesie</t>
  </si>
  <si>
    <r>
      <rPr>
        <b/>
        <sz val="10"/>
        <rFont val="Arial"/>
        <family val="2"/>
      </rPr>
      <t>Midazolam</t>
    </r>
    <r>
      <rPr>
        <sz val="10"/>
        <rFont val="Arial"/>
        <family val="2"/>
      </rPr>
      <t xml:space="preserve"> (Dormicum®) 1mg/ml (Sedierung)</t>
    </r>
  </si>
  <si>
    <t>max ED 2.5 mg, max kumulative Dosis 10 mg</t>
  </si>
  <si>
    <t>Antikonvulsiva</t>
  </si>
  <si>
    <t>Max ED 4 mg, Wiederholung nach 5 Minuten</t>
  </si>
  <si>
    <t>langsam iv</t>
  </si>
  <si>
    <t>ev nach 10 Minuten Wiederholung</t>
  </si>
  <si>
    <t>Quellen:</t>
  </si>
  <si>
    <t xml:space="preserve">  - Clinical practical guidelines, Royal Childrens hospital, Melbourne</t>
  </si>
  <si>
    <t>(http://www.rch.org.au/clinicalguide/guideline_index/Emergency_Drug_Doses/)</t>
  </si>
  <si>
    <t xml:space="preserve">  - Bonafide CP et al, Development of heart and respiratory ratepercentile curves for hospitalized children. Pediatrics,131 (4), e1150-e1157)</t>
  </si>
  <si>
    <t xml:space="preserve"> -  Tabelle Notfallmedikamente Kinderintensivstation Tübingen</t>
  </si>
  <si>
    <t xml:space="preserve"> -  PALS 2010    </t>
  </si>
  <si>
    <t xml:space="preserve">Na-Bicarbonat 8.4% (1 mmol/ml) </t>
  </si>
  <si>
    <t>HYPOGLYKÄMIE: Glukose 10% (0.1 g/ml)</t>
  </si>
  <si>
    <t>Max ED 1.5 mg, nach 10 Minuten ev wiederholen</t>
  </si>
  <si>
    <r>
      <t xml:space="preserve">Flumazenil (Anexate®) </t>
    </r>
    <r>
      <rPr>
        <sz val="10"/>
        <rFont val="Arial"/>
        <family val="2"/>
      </rPr>
      <t>100 µg/ml</t>
    </r>
  </si>
  <si>
    <t>Atropin 500µg/ml</t>
  </si>
  <si>
    <t>Maximum 2 mg (=2 ml)</t>
  </si>
  <si>
    <t>AKUTE HYPOVOLÄMIE: Ringerfundin</t>
  </si>
  <si>
    <t>Bolus iv über 3-5 min, ev wiederholen</t>
  </si>
  <si>
    <r>
      <t>Fentanyl</t>
    </r>
    <r>
      <rPr>
        <sz val="10"/>
        <rFont val="Arial"/>
        <family val="2"/>
      </rPr>
      <t xml:space="preserve"> (100 µg/2ml)</t>
    </r>
  </si>
  <si>
    <t>als Kurzinfusion über 10 Minuten</t>
  </si>
  <si>
    <t xml:space="preserve">  - F. Shann: drug doses 2014</t>
  </si>
  <si>
    <t xml:space="preserve"> -  Wheless et al, Rapid infusion of a loading dose of iv levetiracetam.. J of Child Neurology. 2009; 24;946-951</t>
  </si>
  <si>
    <t xml:space="preserve"> - i dose Calc</t>
  </si>
  <si>
    <t>Calcium Sandoz 10% (10 ml=1375 mg Ca-Glubionat)</t>
  </si>
  <si>
    <t>Wiederholen alle 3-5 Minuten</t>
  </si>
  <si>
    <t>Maximum 1000 µg (=2 ml)</t>
  </si>
  <si>
    <t xml:space="preserve">Maximum 3000 mg (≈22 ml) ev Wiederholung nach 10 Minuten </t>
  </si>
  <si>
    <t>Max ED 50 µg = 1 ml</t>
  </si>
  <si>
    <t>gegenfalls wiederholen; Max Tagesdosis 1000 µg = 10 ml</t>
  </si>
  <si>
    <r>
      <t xml:space="preserve">Lorazepam (Temesta®) </t>
    </r>
    <r>
      <rPr>
        <b/>
        <sz val="10"/>
        <color rgb="FFFF0000"/>
        <rFont val="Arial"/>
        <family val="2"/>
      </rPr>
      <t>verdünnt</t>
    </r>
    <r>
      <rPr>
        <b/>
        <sz val="10"/>
        <rFont val="Arial"/>
        <family val="2"/>
      </rPr>
      <t xml:space="preserve"> (4mg/ml+3ml NaCl)</t>
    </r>
  </si>
  <si>
    <r>
      <t xml:space="preserve">Clonazepam (Rivotril®) </t>
    </r>
    <r>
      <rPr>
        <b/>
        <sz val="10"/>
        <color rgb="FFFF0000"/>
        <rFont val="Arial"/>
        <family val="2"/>
      </rPr>
      <t>verdünnt</t>
    </r>
    <r>
      <rPr>
        <b/>
        <sz val="10"/>
        <rFont val="Arial"/>
        <family val="2"/>
      </rPr>
      <t xml:space="preserve"> (1mg/ml+1ml NaCl)</t>
    </r>
  </si>
  <si>
    <r>
      <t xml:space="preserve">Phenobarbital 10% </t>
    </r>
    <r>
      <rPr>
        <b/>
        <sz val="10"/>
        <color rgb="FFFF0000"/>
        <rFont val="Arial"/>
        <family val="2"/>
      </rPr>
      <t>verdünnt</t>
    </r>
    <r>
      <rPr>
        <b/>
        <sz val="10"/>
        <rFont val="Arial"/>
        <family val="2"/>
      </rPr>
      <t xml:space="preserve"> (200mg/2ml+ 8 ml Nacl)</t>
    </r>
  </si>
  <si>
    <r>
      <t xml:space="preserve">Levetiracetam (L. Desitin®) </t>
    </r>
    <r>
      <rPr>
        <b/>
        <sz val="10"/>
        <color rgb="FFFF0000"/>
        <rFont val="Arial"/>
        <family val="2"/>
      </rPr>
      <t>verdünnt</t>
    </r>
    <r>
      <rPr>
        <b/>
        <sz val="10"/>
        <rFont val="Arial"/>
        <family val="2"/>
      </rPr>
      <t xml:space="preserve"> (500 mg/5 ml+  5ml NaCl)</t>
    </r>
  </si>
  <si>
    <r>
      <t>Morphin</t>
    </r>
    <r>
      <rPr>
        <sz val="10"/>
        <rFont val="Arial"/>
        <family val="2"/>
      </rPr>
      <t xml:space="preserve"> 10mg/ml (</t>
    </r>
    <r>
      <rPr>
        <sz val="10"/>
        <color rgb="FFFF0000"/>
        <rFont val="Arial"/>
        <family val="2"/>
      </rPr>
      <t>Verdünnung</t>
    </r>
    <r>
      <rPr>
        <sz val="10"/>
        <rFont val="Arial"/>
        <family val="2"/>
      </rPr>
      <t>:1 ml Morphin + 9 ml Nacl)</t>
    </r>
  </si>
  <si>
    <r>
      <t xml:space="preserve">Adrenalin 1:10000 = </t>
    </r>
    <r>
      <rPr>
        <b/>
        <sz val="10"/>
        <color rgb="FFFF0000"/>
        <rFont val="Arial"/>
        <family val="2"/>
      </rPr>
      <t>verdünnt</t>
    </r>
    <r>
      <rPr>
        <b/>
        <sz val="10"/>
        <rFont val="Arial"/>
        <family val="2"/>
      </rPr>
      <t xml:space="preserve"> (1mg/ml + 9 ml NaCl</t>
    </r>
  </si>
  <si>
    <r>
      <t xml:space="preserve">Adenosin (Krenosin®) 6mg/2ml (3mg/ml) </t>
    </r>
    <r>
      <rPr>
        <b/>
        <sz val="10"/>
        <color rgb="FFFF0000"/>
        <rFont val="Arial"/>
        <family val="2"/>
      </rPr>
      <t>verdünnt</t>
    </r>
    <r>
      <rPr>
        <b/>
        <sz val="10"/>
        <rFont val="Arial"/>
        <family val="2"/>
      </rPr>
      <t xml:space="preserve"> (6mg(2ml) + 4ml NaCl 0.9%)</t>
    </r>
  </si>
  <si>
    <t>Lösung 1mg/ml, Startdosis, steigern um 0.1mg/kg alle 2 Min, Max 6mg 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</si>
</sst>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4" x14ac:knownFonts="1">
    <font>
      <sz val="10"/>
      <name val="Verdana"/>
    </font>
    <font>
      <b/>
      <sz val="36"/>
      <name val="Arial"/>
      <family val="2"/>
    </font>
    <font>
      <b/>
      <sz val="14"/>
      <name val="Arial"/>
      <family val="2"/>
    </font>
    <font>
      <sz val="10"/>
      <name val="Verdana"/>
      <family val="2"/>
    </font>
    <font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Verdana"/>
      <family val="2"/>
    </font>
    <font>
      <sz val="8"/>
      <name val="Arial"/>
      <family val="2"/>
    </font>
    <font>
      <b/>
      <sz val="14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ECFF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0" fillId="0" borderId="0" xfId="0" applyProtection="1"/>
    <xf numFmtId="0" fontId="3" fillId="0" borderId="0" xfId="0" applyFont="1" applyAlignment="1" applyProtection="1">
      <alignment horizontal="center" wrapText="1"/>
    </xf>
    <xf numFmtId="0" fontId="2" fillId="0" borderId="1" xfId="0" applyFont="1" applyBorder="1" applyProtection="1"/>
    <xf numFmtId="0" fontId="4" fillId="0" borderId="2" xfId="0" applyFont="1" applyBorder="1" applyAlignment="1" applyProtection="1">
      <alignment horizontal="center"/>
    </xf>
    <xf numFmtId="0" fontId="4" fillId="0" borderId="2" xfId="0" applyFont="1" applyBorder="1" applyProtection="1"/>
    <xf numFmtId="49" fontId="4" fillId="0" borderId="3" xfId="0" applyNumberFormat="1" applyFont="1" applyBorder="1" applyProtection="1"/>
    <xf numFmtId="0" fontId="2" fillId="0" borderId="4" xfId="0" applyFont="1" applyBorder="1" applyProtection="1"/>
    <xf numFmtId="49" fontId="5" fillId="3" borderId="7" xfId="0" applyNumberFormat="1" applyFont="1" applyFill="1" applyBorder="1" applyProtection="1"/>
    <xf numFmtId="0" fontId="6" fillId="4" borderId="4" xfId="0" applyFont="1" applyFill="1" applyBorder="1" applyProtection="1"/>
    <xf numFmtId="0" fontId="7" fillId="4" borderId="8" xfId="0" applyFont="1" applyFill="1" applyBorder="1" applyProtection="1"/>
    <xf numFmtId="0" fontId="7" fillId="4" borderId="9" xfId="0" applyFont="1" applyFill="1" applyBorder="1" applyProtection="1"/>
    <xf numFmtId="0" fontId="7" fillId="4" borderId="10" xfId="0" applyFont="1" applyFill="1" applyBorder="1" applyProtection="1"/>
    <xf numFmtId="0" fontId="7" fillId="4" borderId="11" xfId="0" applyFont="1" applyFill="1" applyBorder="1" applyProtection="1"/>
    <xf numFmtId="0" fontId="7" fillId="4" borderId="0" xfId="0" applyFont="1" applyFill="1" applyBorder="1" applyProtection="1"/>
    <xf numFmtId="0" fontId="8" fillId="4" borderId="4" xfId="0" applyFont="1" applyFill="1" applyBorder="1" applyProtection="1"/>
    <xf numFmtId="0" fontId="8" fillId="4" borderId="12" xfId="0" applyFont="1" applyFill="1" applyBorder="1" applyProtection="1"/>
    <xf numFmtId="49" fontId="7" fillId="4" borderId="12" xfId="0" applyNumberFormat="1" applyFont="1" applyFill="1" applyBorder="1" applyProtection="1"/>
    <xf numFmtId="0" fontId="6" fillId="4" borderId="13" xfId="0" applyFont="1" applyFill="1" applyBorder="1" applyProtection="1"/>
    <xf numFmtId="0" fontId="7" fillId="4" borderId="14" xfId="0" applyFont="1" applyFill="1" applyBorder="1" applyProtection="1"/>
    <xf numFmtId="0" fontId="8" fillId="4" borderId="13" xfId="0" applyFont="1" applyFill="1" applyBorder="1" applyProtection="1"/>
    <xf numFmtId="0" fontId="8" fillId="4" borderId="15" xfId="0" applyFont="1" applyFill="1" applyBorder="1" applyProtection="1"/>
    <xf numFmtId="49" fontId="7" fillId="4" borderId="15" xfId="0" applyNumberFormat="1" applyFont="1" applyFill="1" applyBorder="1" applyProtection="1"/>
    <xf numFmtId="0" fontId="6" fillId="4" borderId="16" xfId="0" applyFont="1" applyFill="1" applyBorder="1" applyProtection="1"/>
    <xf numFmtId="0" fontId="7" fillId="4" borderId="5" xfId="0" applyFont="1" applyFill="1" applyBorder="1" applyProtection="1"/>
    <xf numFmtId="0" fontId="7" fillId="4" borderId="6" xfId="0" applyFont="1" applyFill="1" applyBorder="1" applyProtection="1"/>
    <xf numFmtId="2" fontId="7" fillId="4" borderId="17" xfId="0" applyNumberFormat="1" applyFont="1" applyFill="1" applyBorder="1" applyProtection="1"/>
    <xf numFmtId="0" fontId="7" fillId="4" borderId="17" xfId="0" applyFont="1" applyFill="1" applyBorder="1" applyProtection="1"/>
    <xf numFmtId="164" fontId="8" fillId="4" borderId="16" xfId="0" applyNumberFormat="1" applyFont="1" applyFill="1" applyBorder="1" applyProtection="1"/>
    <xf numFmtId="0" fontId="8" fillId="4" borderId="7" xfId="0" applyFont="1" applyFill="1" applyBorder="1" applyProtection="1"/>
    <xf numFmtId="49" fontId="7" fillId="4" borderId="7" xfId="0" applyNumberFormat="1" applyFont="1" applyFill="1" applyBorder="1" applyProtection="1"/>
    <xf numFmtId="0" fontId="7" fillId="4" borderId="5" xfId="0" applyFont="1" applyFill="1" applyBorder="1" applyAlignment="1" applyProtection="1">
      <alignment horizontal="right"/>
    </xf>
    <xf numFmtId="49" fontId="7" fillId="4" borderId="6" xfId="0" applyNumberFormat="1" applyFont="1" applyFill="1" applyBorder="1" applyAlignment="1" applyProtection="1">
      <alignment horizontal="left"/>
    </xf>
    <xf numFmtId="0" fontId="7" fillId="4" borderId="0" xfId="0" applyNumberFormat="1" applyFont="1" applyFill="1" applyBorder="1" applyAlignment="1" applyProtection="1">
      <alignment horizontal="right"/>
    </xf>
    <xf numFmtId="0" fontId="8" fillId="4" borderId="16" xfId="0" applyFont="1" applyFill="1" applyBorder="1" applyProtection="1"/>
    <xf numFmtId="0" fontId="6" fillId="4" borderId="18" xfId="0" applyFont="1" applyFill="1" applyBorder="1" applyProtection="1"/>
    <xf numFmtId="0" fontId="7" fillId="4" borderId="19" xfId="0" applyFont="1" applyFill="1" applyBorder="1" applyProtection="1"/>
    <xf numFmtId="0" fontId="7" fillId="4" borderId="20" xfId="0" applyFont="1" applyFill="1" applyBorder="1" applyProtection="1"/>
    <xf numFmtId="0" fontId="7" fillId="4" borderId="21" xfId="0" applyFont="1" applyFill="1" applyBorder="1" applyProtection="1"/>
    <xf numFmtId="0" fontId="8" fillId="4" borderId="18" xfId="0" applyFont="1" applyFill="1" applyBorder="1" applyProtection="1"/>
    <xf numFmtId="0" fontId="8" fillId="4" borderId="22" xfId="0" applyFont="1" applyFill="1" applyBorder="1" applyProtection="1"/>
    <xf numFmtId="49" fontId="7" fillId="4" borderId="22" xfId="0" applyNumberFormat="1" applyFont="1" applyFill="1" applyBorder="1" applyProtection="1"/>
    <xf numFmtId="0" fontId="7" fillId="0" borderId="4" xfId="0" applyFont="1" applyBorder="1" applyProtection="1"/>
    <xf numFmtId="0" fontId="7" fillId="0" borderId="10" xfId="0" applyFont="1" applyBorder="1" applyProtection="1"/>
    <xf numFmtId="0" fontId="7" fillId="0" borderId="11" xfId="0" applyFont="1" applyBorder="1" applyProtection="1"/>
    <xf numFmtId="0" fontId="7" fillId="0" borderId="0" xfId="0" applyFont="1" applyBorder="1" applyProtection="1"/>
    <xf numFmtId="0" fontId="8" fillId="0" borderId="4" xfId="0" applyFont="1" applyBorder="1" applyProtection="1"/>
    <xf numFmtId="0" fontId="8" fillId="0" borderId="12" xfId="0" applyFont="1" applyBorder="1" applyProtection="1"/>
    <xf numFmtId="49" fontId="7" fillId="0" borderId="12" xfId="0" applyNumberFormat="1" applyFont="1" applyBorder="1" applyProtection="1"/>
    <xf numFmtId="0" fontId="2" fillId="5" borderId="23" xfId="0" applyFont="1" applyFill="1" applyBorder="1" applyProtection="1"/>
    <xf numFmtId="0" fontId="7" fillId="5" borderId="24" xfId="0" applyFont="1" applyFill="1" applyBorder="1" applyProtection="1"/>
    <xf numFmtId="0" fontId="7" fillId="5" borderId="25" xfId="0" applyFont="1" applyFill="1" applyBorder="1" applyProtection="1"/>
    <xf numFmtId="0" fontId="7" fillId="5" borderId="26" xfId="0" applyFont="1" applyFill="1" applyBorder="1" applyProtection="1"/>
    <xf numFmtId="0" fontId="8" fillId="5" borderId="23" xfId="0" applyFont="1" applyFill="1" applyBorder="1" applyProtection="1"/>
    <xf numFmtId="0" fontId="8" fillId="5" borderId="27" xfId="0" applyFont="1" applyFill="1" applyBorder="1" applyProtection="1"/>
    <xf numFmtId="49" fontId="7" fillId="5" borderId="27" xfId="0" applyNumberFormat="1" applyFont="1" applyFill="1" applyBorder="1" applyProtection="1"/>
    <xf numFmtId="0" fontId="4" fillId="0" borderId="4" xfId="0" applyFont="1" applyBorder="1" applyProtection="1"/>
    <xf numFmtId="0" fontId="4" fillId="0" borderId="10" xfId="0" applyFont="1" applyBorder="1" applyProtection="1"/>
    <xf numFmtId="0" fontId="4" fillId="0" borderId="11" xfId="0" applyFont="1" applyBorder="1" applyProtection="1"/>
    <xf numFmtId="0" fontId="4" fillId="0" borderId="0" xfId="0" applyFont="1" applyBorder="1" applyProtection="1"/>
    <xf numFmtId="0" fontId="4" fillId="0" borderId="12" xfId="0" applyFont="1" applyBorder="1" applyProtection="1"/>
    <xf numFmtId="49" fontId="4" fillId="0" borderId="12" xfId="0" applyNumberFormat="1" applyFont="1" applyBorder="1" applyProtection="1"/>
    <xf numFmtId="0" fontId="4" fillId="0" borderId="28" xfId="0" applyFont="1" applyBorder="1" applyAlignment="1" applyProtection="1"/>
    <xf numFmtId="0" fontId="4" fillId="0" borderId="29" xfId="0" applyFont="1" applyBorder="1" applyAlignment="1" applyProtection="1"/>
    <xf numFmtId="0" fontId="4" fillId="0" borderId="30" xfId="0" applyFont="1" applyBorder="1" applyAlignment="1" applyProtection="1"/>
    <xf numFmtId="0" fontId="4" fillId="0" borderId="1" xfId="0" applyFont="1" applyBorder="1" applyProtection="1"/>
    <xf numFmtId="0" fontId="4" fillId="0" borderId="3" xfId="0" applyFont="1" applyBorder="1" applyProtection="1"/>
    <xf numFmtId="0" fontId="7" fillId="6" borderId="13" xfId="0" applyFont="1" applyFill="1" applyBorder="1" applyProtection="1"/>
    <xf numFmtId="0" fontId="7" fillId="6" borderId="8" xfId="0" applyFont="1" applyFill="1" applyBorder="1" applyProtection="1"/>
    <xf numFmtId="0" fontId="7" fillId="6" borderId="9" xfId="0" applyFont="1" applyFill="1" applyBorder="1" applyProtection="1"/>
    <xf numFmtId="0" fontId="7" fillId="6" borderId="14" xfId="0" applyFont="1" applyFill="1" applyBorder="1" applyProtection="1"/>
    <xf numFmtId="164" fontId="8" fillId="6" borderId="16" xfId="0" applyNumberFormat="1" applyFont="1" applyFill="1" applyBorder="1" applyProtection="1"/>
    <xf numFmtId="0" fontId="8" fillId="6" borderId="15" xfId="0" applyFont="1" applyFill="1" applyBorder="1" applyProtection="1"/>
    <xf numFmtId="49" fontId="7" fillId="6" borderId="15" xfId="0" applyNumberFormat="1" applyFont="1" applyFill="1" applyBorder="1" applyProtection="1"/>
    <xf numFmtId="0" fontId="6" fillId="6" borderId="16" xfId="0" applyFont="1" applyFill="1" applyBorder="1" applyProtection="1"/>
    <xf numFmtId="0" fontId="7" fillId="6" borderId="5" xfId="0" applyFont="1" applyFill="1" applyBorder="1" applyProtection="1"/>
    <xf numFmtId="0" fontId="7" fillId="6" borderId="6" xfId="0" applyFont="1" applyFill="1" applyBorder="1" applyProtection="1"/>
    <xf numFmtId="0" fontId="7" fillId="6" borderId="17" xfId="0" applyFont="1" applyFill="1" applyBorder="1" applyProtection="1"/>
    <xf numFmtId="0" fontId="8" fillId="6" borderId="16" xfId="0" applyFont="1" applyFill="1" applyBorder="1" applyProtection="1"/>
    <xf numFmtId="0" fontId="8" fillId="6" borderId="7" xfId="0" applyFont="1" applyFill="1" applyBorder="1" applyProtection="1"/>
    <xf numFmtId="49" fontId="7" fillId="6" borderId="7" xfId="0" applyNumberFormat="1" applyFont="1" applyFill="1" applyBorder="1" applyProtection="1"/>
    <xf numFmtId="0" fontId="6" fillId="6" borderId="31" xfId="0" applyFont="1" applyFill="1" applyBorder="1" applyProtection="1"/>
    <xf numFmtId="0" fontId="7" fillId="6" borderId="32" xfId="0" applyFont="1" applyFill="1" applyBorder="1" applyAlignment="1" applyProtection="1">
      <alignment horizontal="right"/>
    </xf>
    <xf numFmtId="0" fontId="7" fillId="6" borderId="33" xfId="0" applyFont="1" applyFill="1" applyBorder="1" applyProtection="1"/>
    <xf numFmtId="0" fontId="7" fillId="6" borderId="32" xfId="0" applyFont="1" applyFill="1" applyBorder="1" applyProtection="1"/>
    <xf numFmtId="49" fontId="7" fillId="6" borderId="33" xfId="0" applyNumberFormat="1" applyFont="1" applyFill="1" applyBorder="1" applyAlignment="1" applyProtection="1">
      <alignment horizontal="left"/>
    </xf>
    <xf numFmtId="0" fontId="7" fillId="6" borderId="34" xfId="0" applyFont="1" applyFill="1" applyBorder="1" applyProtection="1"/>
    <xf numFmtId="0" fontId="8" fillId="6" borderId="31" xfId="0" applyFont="1" applyFill="1" applyBorder="1" applyProtection="1"/>
    <xf numFmtId="0" fontId="8" fillId="6" borderId="35" xfId="0" applyFont="1" applyFill="1" applyBorder="1" applyProtection="1"/>
    <xf numFmtId="49" fontId="7" fillId="6" borderId="35" xfId="0" applyNumberFormat="1" applyFont="1" applyFill="1" applyBorder="1" applyProtection="1"/>
    <xf numFmtId="0" fontId="6" fillId="6" borderId="18" xfId="0" applyFont="1" applyFill="1" applyBorder="1" applyProtection="1"/>
    <xf numFmtId="0" fontId="7" fillId="6" borderId="19" xfId="0" applyFont="1" applyFill="1" applyBorder="1" applyProtection="1"/>
    <xf numFmtId="0" fontId="7" fillId="6" borderId="20" xfId="0" applyFont="1" applyFill="1" applyBorder="1" applyProtection="1"/>
    <xf numFmtId="0" fontId="7" fillId="6" borderId="21" xfId="0" applyFont="1" applyFill="1" applyBorder="1" applyProtection="1"/>
    <xf numFmtId="0" fontId="8" fillId="6" borderId="18" xfId="0" applyFont="1" applyFill="1" applyBorder="1" applyProtection="1"/>
    <xf numFmtId="0" fontId="8" fillId="6" borderId="22" xfId="0" applyFont="1" applyFill="1" applyBorder="1" applyProtection="1"/>
    <xf numFmtId="49" fontId="7" fillId="6" borderId="22" xfId="0" applyNumberFormat="1" applyFont="1" applyFill="1" applyBorder="1" applyProtection="1"/>
    <xf numFmtId="0" fontId="0" fillId="0" borderId="4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0" xfId="0" applyBorder="1" applyProtection="1"/>
    <xf numFmtId="0" fontId="0" fillId="0" borderId="12" xfId="0" applyBorder="1" applyProtection="1"/>
    <xf numFmtId="0" fontId="0" fillId="0" borderId="36" xfId="0" applyBorder="1" applyProtection="1"/>
    <xf numFmtId="0" fontId="0" fillId="0" borderId="37" xfId="0" applyBorder="1" applyProtection="1"/>
    <xf numFmtId="0" fontId="0" fillId="0" borderId="2" xfId="0" applyBorder="1" applyProtection="1"/>
    <xf numFmtId="0" fontId="0" fillId="0" borderId="1" xfId="0" applyBorder="1" applyProtection="1"/>
    <xf numFmtId="0" fontId="0" fillId="0" borderId="3" xfId="0" applyBorder="1" applyProtection="1"/>
    <xf numFmtId="0" fontId="6" fillId="7" borderId="16" xfId="0" applyFont="1" applyFill="1" applyBorder="1" applyProtection="1"/>
    <xf numFmtId="0" fontId="7" fillId="7" borderId="5" xfId="0" applyFont="1" applyFill="1" applyBorder="1" applyProtection="1"/>
    <xf numFmtId="0" fontId="7" fillId="7" borderId="6" xfId="0" applyFont="1" applyFill="1" applyBorder="1" applyProtection="1"/>
    <xf numFmtId="0" fontId="7" fillId="7" borderId="17" xfId="0" applyFont="1" applyFill="1" applyBorder="1" applyProtection="1"/>
    <xf numFmtId="0" fontId="8" fillId="7" borderId="16" xfId="0" applyFont="1" applyFill="1" applyBorder="1" applyProtection="1"/>
    <xf numFmtId="0" fontId="8" fillId="7" borderId="7" xfId="0" applyFont="1" applyFill="1" applyBorder="1" applyProtection="1"/>
    <xf numFmtId="0" fontId="7" fillId="7" borderId="7" xfId="0" applyFont="1" applyFill="1" applyBorder="1" applyProtection="1"/>
    <xf numFmtId="0" fontId="7" fillId="0" borderId="0" xfId="0" applyFont="1" applyProtection="1">
      <protection locked="0"/>
    </xf>
    <xf numFmtId="0" fontId="6" fillId="7" borderId="4" xfId="0" applyFont="1" applyFill="1" applyBorder="1" applyProtection="1"/>
    <xf numFmtId="0" fontId="7" fillId="7" borderId="10" xfId="0" applyFont="1" applyFill="1" applyBorder="1" applyProtection="1"/>
    <xf numFmtId="0" fontId="7" fillId="7" borderId="11" xfId="0" applyFont="1" applyFill="1" applyBorder="1" applyProtection="1"/>
    <xf numFmtId="0" fontId="7" fillId="7" borderId="0" xfId="0" applyFont="1" applyFill="1" applyBorder="1" applyProtection="1"/>
    <xf numFmtId="164" fontId="8" fillId="7" borderId="4" xfId="0" applyNumberFormat="1" applyFont="1" applyFill="1" applyBorder="1" applyProtection="1"/>
    <xf numFmtId="0" fontId="8" fillId="7" borderId="12" xfId="0" applyFont="1" applyFill="1" applyBorder="1" applyProtection="1"/>
    <xf numFmtId="0" fontId="7" fillId="7" borderId="12" xfId="0" applyFont="1" applyFill="1" applyBorder="1" applyProtection="1"/>
    <xf numFmtId="0" fontId="6" fillId="7" borderId="18" xfId="0" applyFont="1" applyFill="1" applyBorder="1" applyProtection="1"/>
    <xf numFmtId="0" fontId="7" fillId="7" borderId="19" xfId="0" applyFont="1" applyFill="1" applyBorder="1" applyProtection="1"/>
    <xf numFmtId="0" fontId="7" fillId="7" borderId="20" xfId="0" applyFont="1" applyFill="1" applyBorder="1" applyProtection="1"/>
    <xf numFmtId="0" fontId="7" fillId="7" borderId="21" xfId="0" applyFont="1" applyFill="1" applyBorder="1" applyProtection="1"/>
    <xf numFmtId="0" fontId="8" fillId="7" borderId="18" xfId="0" applyFont="1" applyFill="1" applyBorder="1" applyAlignment="1" applyProtection="1"/>
    <xf numFmtId="0" fontId="8" fillId="7" borderId="22" xfId="0" applyFont="1" applyFill="1" applyBorder="1" applyProtection="1"/>
    <xf numFmtId="0" fontId="7" fillId="7" borderId="22" xfId="0" applyFont="1" applyFill="1" applyBorder="1" applyProtection="1"/>
    <xf numFmtId="0" fontId="8" fillId="0" borderId="0" xfId="0" applyFont="1" applyFill="1" applyBorder="1" applyAlignment="1" applyProtection="1">
      <protection locked="0"/>
    </xf>
    <xf numFmtId="0" fontId="5" fillId="0" borderId="0" xfId="0" applyFont="1" applyFill="1" applyBorder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Protection="1">
      <protection locked="0"/>
    </xf>
    <xf numFmtId="0" fontId="10" fillId="0" borderId="0" xfId="0" applyFont="1" applyProtection="1">
      <protection locked="0"/>
    </xf>
    <xf numFmtId="49" fontId="11" fillId="0" borderId="0" xfId="0" applyNumberFormat="1" applyFont="1" applyAlignment="1" applyProtection="1">
      <alignment horizontal="right" wrapText="1"/>
      <protection locked="0"/>
    </xf>
    <xf numFmtId="0" fontId="6" fillId="4" borderId="38" xfId="0" applyFont="1" applyFill="1" applyBorder="1" applyProtection="1"/>
    <xf numFmtId="0" fontId="7" fillId="4" borderId="7" xfId="0" applyFont="1" applyFill="1" applyBorder="1" applyProtection="1"/>
    <xf numFmtId="164" fontId="8" fillId="4" borderId="13" xfId="0" applyNumberFormat="1" applyFont="1" applyFill="1" applyBorder="1" applyProtection="1"/>
    <xf numFmtId="49" fontId="7" fillId="4" borderId="41" xfId="0" applyNumberFormat="1" applyFont="1" applyFill="1" applyBorder="1" applyProtection="1"/>
    <xf numFmtId="165" fontId="7" fillId="4" borderId="17" xfId="0" applyNumberFormat="1" applyFont="1" applyFill="1" applyBorder="1" applyProtection="1"/>
    <xf numFmtId="0" fontId="4" fillId="0" borderId="2" xfId="0" applyFont="1" applyBorder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8" xfId="0" applyFont="1" applyFill="1" applyBorder="1" applyAlignment="1" applyProtection="1">
      <alignment horizontal="center"/>
    </xf>
    <xf numFmtId="0" fontId="5" fillId="3" borderId="9" xfId="0" applyFont="1" applyFill="1" applyBorder="1" applyAlignment="1" applyProtection="1">
      <alignment horizontal="center"/>
    </xf>
    <xf numFmtId="0" fontId="5" fillId="3" borderId="39" xfId="0" applyFont="1" applyFill="1" applyBorder="1" applyAlignment="1" applyProtection="1">
      <alignment horizontal="center"/>
    </xf>
    <xf numFmtId="0" fontId="5" fillId="3" borderId="40" xfId="0" applyFont="1" applyFill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0</xdr:row>
      <xdr:rowOff>57150</xdr:rowOff>
    </xdr:from>
    <xdr:to>
      <xdr:col>8</xdr:col>
      <xdr:colOff>28966</xdr:colOff>
      <xdr:row>0</xdr:row>
      <xdr:rowOff>952625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1200" y="57150"/>
          <a:ext cx="2800741" cy="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J48"/>
  <sheetViews>
    <sheetView tabSelected="1" view="pageLayout" zoomScaleNormal="100" workbookViewId="0">
      <selection activeCell="L12" sqref="L12"/>
    </sheetView>
  </sheetViews>
  <sheetFormatPr baseColWidth="10" defaultRowHeight="12.75" x14ac:dyDescent="0.2"/>
  <cols>
    <col min="1" max="1" width="59.125" style="3" customWidth="1"/>
    <col min="2" max="2" width="11" style="3"/>
    <col min="3" max="3" width="8.125" style="3" customWidth="1"/>
    <col min="4" max="4" width="7.875" style="3" customWidth="1"/>
    <col min="5" max="5" width="6.125" style="3" customWidth="1"/>
    <col min="6" max="6" width="5.25" style="3" customWidth="1"/>
    <col min="7" max="7" width="6.75" style="3" customWidth="1"/>
    <col min="8" max="8" width="16.375" style="3" bestFit="1" customWidth="1"/>
    <col min="9" max="9" width="5.875" style="3" customWidth="1"/>
    <col min="10" max="10" width="52.5" style="3" customWidth="1"/>
    <col min="11" max="16384" width="11" style="3"/>
  </cols>
  <sheetData>
    <row r="1" spans="1:10" ht="78.95" customHeight="1" x14ac:dyDescent="0.6">
      <c r="A1" s="1">
        <v>55</v>
      </c>
      <c r="B1" s="1" t="s">
        <v>0</v>
      </c>
      <c r="C1" s="2"/>
      <c r="D1" s="2"/>
      <c r="E1" s="2"/>
      <c r="F1" s="2"/>
      <c r="G1" s="2"/>
      <c r="H1" s="2"/>
      <c r="I1" s="2"/>
      <c r="J1" s="139" t="s">
        <v>1</v>
      </c>
    </row>
    <row r="2" spans="1:10" ht="3" customHeight="1" x14ac:dyDescent="0.6">
      <c r="A2" s="2">
        <v>41</v>
      </c>
      <c r="B2" s="2"/>
      <c r="C2" s="2"/>
      <c r="D2" s="2"/>
      <c r="E2" s="2"/>
      <c r="F2" s="2"/>
      <c r="G2" s="2"/>
      <c r="H2" s="2"/>
      <c r="I2" s="2"/>
      <c r="J2" s="4" t="s">
        <v>2</v>
      </c>
    </row>
    <row r="3" spans="1:10" ht="3" customHeight="1" x14ac:dyDescent="0.6">
      <c r="A3" s="2">
        <v>50</v>
      </c>
      <c r="B3" s="2"/>
      <c r="C3" s="2"/>
      <c r="D3" s="2"/>
      <c r="E3" s="2"/>
      <c r="F3" s="2"/>
      <c r="G3" s="2"/>
      <c r="H3" s="2"/>
      <c r="I3" s="2"/>
      <c r="J3" s="4"/>
    </row>
    <row r="6" spans="1:10" x14ac:dyDescent="0.2">
      <c r="A6" s="5"/>
      <c r="B6" s="5"/>
      <c r="C6" s="5"/>
      <c r="D6" s="5"/>
      <c r="E6" s="5"/>
      <c r="F6" s="5"/>
      <c r="G6" s="5"/>
    </row>
    <row r="7" spans="1:10" x14ac:dyDescent="0.2">
      <c r="A7" s="5"/>
      <c r="B7" s="5"/>
      <c r="C7" s="5"/>
      <c r="D7" s="5"/>
      <c r="E7" s="5"/>
      <c r="F7" s="5"/>
      <c r="G7" s="5"/>
    </row>
    <row r="8" spans="1:10" x14ac:dyDescent="0.2">
      <c r="A8" s="5"/>
      <c r="B8" s="5"/>
      <c r="C8" s="5"/>
      <c r="D8" s="5"/>
      <c r="E8" s="5"/>
      <c r="F8" s="5"/>
      <c r="G8" s="5"/>
    </row>
    <row r="9" spans="1:10" x14ac:dyDescent="0.2">
      <c r="A9" s="6" t="s">
        <v>3</v>
      </c>
      <c r="B9" s="6"/>
      <c r="C9" s="6"/>
      <c r="D9" s="6"/>
      <c r="E9" s="6"/>
      <c r="F9" s="6"/>
      <c r="G9" s="5"/>
    </row>
    <row r="10" spans="1:10" ht="18.75" customHeight="1" x14ac:dyDescent="0.2">
      <c r="A10" s="6"/>
      <c r="B10" s="6"/>
      <c r="C10" s="6"/>
      <c r="D10" s="6"/>
      <c r="E10" s="6"/>
      <c r="F10" s="6"/>
      <c r="G10" s="5"/>
    </row>
    <row r="11" spans="1:10" x14ac:dyDescent="0.2">
      <c r="A11" s="5"/>
      <c r="B11" s="5"/>
      <c r="C11" s="5"/>
      <c r="D11" s="5"/>
      <c r="E11" s="5"/>
      <c r="F11" s="5"/>
      <c r="G11" s="5"/>
    </row>
    <row r="12" spans="1:10" ht="13.5" thickBo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ht="18.75" thickBot="1" x14ac:dyDescent="0.3">
      <c r="A13" s="7" t="s">
        <v>4</v>
      </c>
      <c r="B13" s="145"/>
      <c r="C13" s="145"/>
      <c r="D13" s="8"/>
      <c r="E13" s="9"/>
      <c r="F13" s="9"/>
      <c r="G13" s="9"/>
      <c r="H13" s="9"/>
      <c r="I13" s="9"/>
      <c r="J13" s="10"/>
    </row>
    <row r="14" spans="1:10" ht="18" x14ac:dyDescent="0.25">
      <c r="A14" s="11"/>
      <c r="B14" s="146" t="s">
        <v>5</v>
      </c>
      <c r="C14" s="147"/>
      <c r="D14" s="148" t="s">
        <v>6</v>
      </c>
      <c r="E14" s="149"/>
      <c r="F14" s="147" t="s">
        <v>7</v>
      </c>
      <c r="G14" s="146"/>
      <c r="H14" s="150" t="s">
        <v>8</v>
      </c>
      <c r="I14" s="151"/>
      <c r="J14" s="12" t="s">
        <v>9</v>
      </c>
    </row>
    <row r="15" spans="1:10" ht="15.75" x14ac:dyDescent="0.25">
      <c r="A15" s="140" t="s">
        <v>63</v>
      </c>
      <c r="B15" s="14">
        <v>0.1</v>
      </c>
      <c r="C15" s="23" t="s">
        <v>15</v>
      </c>
      <c r="D15" s="28">
        <f>PRODUCT(B15,A1)</f>
        <v>5.5</v>
      </c>
      <c r="E15" s="29" t="s">
        <v>16</v>
      </c>
      <c r="F15" s="18">
        <v>0.1</v>
      </c>
      <c r="G15" s="18" t="s">
        <v>12</v>
      </c>
      <c r="H15" s="142">
        <f>IF(PRODUCT(A1,F15)&gt;6,6,F15*A1)</f>
        <v>5.5</v>
      </c>
      <c r="I15" s="25" t="s">
        <v>13</v>
      </c>
      <c r="J15" s="21" t="s">
        <v>64</v>
      </c>
    </row>
    <row r="16" spans="1:10" ht="15.75" x14ac:dyDescent="0.25">
      <c r="A16" s="13" t="s">
        <v>62</v>
      </c>
      <c r="B16" s="14">
        <v>10</v>
      </c>
      <c r="C16" s="15" t="s">
        <v>10</v>
      </c>
      <c r="D16" s="16">
        <f>B16*A1</f>
        <v>550</v>
      </c>
      <c r="E16" s="17" t="s">
        <v>11</v>
      </c>
      <c r="F16" s="28">
        <v>0.1</v>
      </c>
      <c r="G16" s="141" t="s">
        <v>12</v>
      </c>
      <c r="H16" s="32">
        <f>PRODUCT(F16*A1)</f>
        <v>5.5</v>
      </c>
      <c r="I16" s="33" t="s">
        <v>13</v>
      </c>
      <c r="J16" s="143" t="s">
        <v>52</v>
      </c>
    </row>
    <row r="17" spans="1:10" ht="15.75" x14ac:dyDescent="0.25">
      <c r="A17" s="22" t="s">
        <v>14</v>
      </c>
      <c r="B17" s="14">
        <v>5</v>
      </c>
      <c r="C17" s="15" t="s">
        <v>15</v>
      </c>
      <c r="D17" s="14">
        <f>B17*A1</f>
        <v>275</v>
      </c>
      <c r="E17" s="15" t="s">
        <v>16</v>
      </c>
      <c r="F17" s="23">
        <v>0.1</v>
      </c>
      <c r="G17" s="23" t="s">
        <v>12</v>
      </c>
      <c r="H17" s="24">
        <f>PRODUCT(A1,F17)</f>
        <v>5.5</v>
      </c>
      <c r="I17" s="25" t="s">
        <v>13</v>
      </c>
      <c r="J17" s="26" t="s">
        <v>45</v>
      </c>
    </row>
    <row r="18" spans="1:10" ht="15.75" x14ac:dyDescent="0.25">
      <c r="A18" s="27" t="s">
        <v>42</v>
      </c>
      <c r="B18" s="28">
        <v>20</v>
      </c>
      <c r="C18" s="29" t="s">
        <v>10</v>
      </c>
      <c r="D18" s="28">
        <f>IF(PRODUCT(A1,B18)&gt;1000,1000,A1*B18)</f>
        <v>1000</v>
      </c>
      <c r="E18" s="29" t="s">
        <v>11</v>
      </c>
      <c r="F18" s="30">
        <v>0.04</v>
      </c>
      <c r="G18" s="31" t="s">
        <v>12</v>
      </c>
      <c r="H18" s="32">
        <f>IF(PRODUCT(F18*A1)&gt;2,2,F18*A1)</f>
        <v>2</v>
      </c>
      <c r="I18" s="33" t="s">
        <v>13</v>
      </c>
      <c r="J18" s="34" t="s">
        <v>53</v>
      </c>
    </row>
    <row r="19" spans="1:10" ht="15.75" x14ac:dyDescent="0.25">
      <c r="A19" s="27" t="s">
        <v>51</v>
      </c>
      <c r="B19" s="35">
        <v>100</v>
      </c>
      <c r="C19" s="29" t="s">
        <v>15</v>
      </c>
      <c r="D19" s="28">
        <f>IF(PRODUCT(B19,A1)&gt;3000,3000,A1*B19)</f>
        <v>3000</v>
      </c>
      <c r="E19" s="36" t="s">
        <v>16</v>
      </c>
      <c r="F19" s="31">
        <v>0.7</v>
      </c>
      <c r="G19" s="31" t="s">
        <v>12</v>
      </c>
      <c r="H19" s="32">
        <f>IF(PRODUCT(A1,F19)&gt;22,22,A1*F19)</f>
        <v>22</v>
      </c>
      <c r="I19" s="33" t="s">
        <v>13</v>
      </c>
      <c r="J19" s="34" t="s">
        <v>54</v>
      </c>
    </row>
    <row r="20" spans="1:10" ht="15.75" x14ac:dyDescent="0.25">
      <c r="A20" s="27" t="s">
        <v>17</v>
      </c>
      <c r="B20" s="28">
        <v>0.05</v>
      </c>
      <c r="C20" s="29" t="s">
        <v>15</v>
      </c>
      <c r="D20" s="28">
        <f>IF(PRODUCT(B20*A1)&gt;2,2,A1*B20)</f>
        <v>2</v>
      </c>
      <c r="E20" s="29" t="s">
        <v>16</v>
      </c>
      <c r="F20" s="144">
        <v>0.05</v>
      </c>
      <c r="G20" s="31" t="s">
        <v>12</v>
      </c>
      <c r="H20" s="32">
        <f>IF(PRODUCT(F20,A1)&gt;2,2,F20*A1)</f>
        <v>2</v>
      </c>
      <c r="I20" s="33" t="s">
        <v>13</v>
      </c>
      <c r="J20" s="34" t="s">
        <v>43</v>
      </c>
    </row>
    <row r="21" spans="1:10" ht="15.75" x14ac:dyDescent="0.25">
      <c r="A21" s="13" t="s">
        <v>38</v>
      </c>
      <c r="B21" s="16">
        <v>2</v>
      </c>
      <c r="C21" s="17" t="s">
        <v>18</v>
      </c>
      <c r="D21" s="16">
        <f>B21*A1</f>
        <v>110</v>
      </c>
      <c r="E21" s="17" t="s">
        <v>19</v>
      </c>
      <c r="F21" s="37">
        <v>2</v>
      </c>
      <c r="G21" s="18" t="s">
        <v>12</v>
      </c>
      <c r="H21" s="19">
        <f>PRODUCT(F21*A1)</f>
        <v>110</v>
      </c>
      <c r="I21" s="20" t="s">
        <v>13</v>
      </c>
      <c r="J21" s="21"/>
    </row>
    <row r="22" spans="1:10" ht="15.75" x14ac:dyDescent="0.25">
      <c r="A22" s="27" t="s">
        <v>39</v>
      </c>
      <c r="B22" s="28">
        <v>200</v>
      </c>
      <c r="C22" s="29" t="s">
        <v>15</v>
      </c>
      <c r="D22" s="28">
        <f>B22*A1</f>
        <v>11000</v>
      </c>
      <c r="E22" s="29" t="s">
        <v>16</v>
      </c>
      <c r="F22" s="31">
        <v>2</v>
      </c>
      <c r="G22" s="31" t="s">
        <v>12</v>
      </c>
      <c r="H22" s="38">
        <f>PRODUCT(A1,F22)</f>
        <v>110</v>
      </c>
      <c r="I22" s="33" t="s">
        <v>13</v>
      </c>
      <c r="J22" s="34"/>
    </row>
    <row r="23" spans="1:10" ht="16.5" thickBot="1" x14ac:dyDescent="0.3">
      <c r="A23" s="39" t="s">
        <v>44</v>
      </c>
      <c r="B23" s="40"/>
      <c r="C23" s="41"/>
      <c r="D23" s="40"/>
      <c r="E23" s="41"/>
      <c r="F23" s="42">
        <v>20</v>
      </c>
      <c r="G23" s="42" t="s">
        <v>12</v>
      </c>
      <c r="H23" s="43">
        <f>PRODUCT(A1,F23)</f>
        <v>1100</v>
      </c>
      <c r="I23" s="44" t="s">
        <v>13</v>
      </c>
      <c r="J23" s="45" t="s">
        <v>20</v>
      </c>
    </row>
    <row r="24" spans="1:10" ht="16.5" thickBot="1" x14ac:dyDescent="0.3">
      <c r="A24" s="46"/>
      <c r="B24" s="47"/>
      <c r="C24" s="48"/>
      <c r="D24" s="47"/>
      <c r="E24" s="48"/>
      <c r="F24" s="49"/>
      <c r="G24" s="49"/>
      <c r="H24" s="50"/>
      <c r="I24" s="51"/>
      <c r="J24" s="52"/>
    </row>
    <row r="25" spans="1:10" ht="18.75" thickBot="1" x14ac:dyDescent="0.3">
      <c r="A25" s="53" t="s">
        <v>21</v>
      </c>
      <c r="B25" s="54">
        <v>2</v>
      </c>
      <c r="C25" s="55" t="s">
        <v>22</v>
      </c>
      <c r="D25" s="54"/>
      <c r="E25" s="55"/>
      <c r="F25" s="56"/>
      <c r="G25" s="56"/>
      <c r="H25" s="57">
        <f>PRODUCT(A1,B25)</f>
        <v>110</v>
      </c>
      <c r="I25" s="58" t="s">
        <v>23</v>
      </c>
      <c r="J25" s="59" t="s">
        <v>24</v>
      </c>
    </row>
    <row r="26" spans="1:10" ht="15" x14ac:dyDescent="0.2">
      <c r="A26" s="60"/>
      <c r="B26" s="61"/>
      <c r="C26" s="62"/>
      <c r="D26" s="61"/>
      <c r="E26" s="62"/>
      <c r="F26" s="63"/>
      <c r="G26" s="63"/>
      <c r="H26" s="60"/>
      <c r="I26" s="64"/>
      <c r="J26" s="65"/>
    </row>
    <row r="27" spans="1:10" ht="15.75" thickBot="1" x14ac:dyDescent="0.25">
      <c r="A27" s="60"/>
      <c r="B27" s="61"/>
      <c r="C27" s="62"/>
      <c r="D27" s="61"/>
      <c r="E27" s="62"/>
      <c r="F27" s="63"/>
      <c r="G27" s="63"/>
      <c r="H27" s="60"/>
      <c r="I27" s="64"/>
      <c r="J27" s="65"/>
    </row>
    <row r="28" spans="1:10" ht="18" x14ac:dyDescent="0.25">
      <c r="A28" s="7" t="s">
        <v>25</v>
      </c>
      <c r="B28" s="66"/>
      <c r="C28" s="67"/>
      <c r="D28" s="66"/>
      <c r="E28" s="67"/>
      <c r="F28" s="68"/>
      <c r="G28" s="68"/>
      <c r="H28" s="69"/>
      <c r="I28" s="70"/>
      <c r="J28" s="10"/>
    </row>
    <row r="29" spans="1:10" ht="15.75" x14ac:dyDescent="0.25">
      <c r="A29" s="71" t="s">
        <v>26</v>
      </c>
      <c r="B29" s="72">
        <v>0.1</v>
      </c>
      <c r="C29" s="73" t="s">
        <v>15</v>
      </c>
      <c r="D29" s="72">
        <f>IF(PRODUCT(B29*A1)&gt;2.5,2.5,B29*A1)</f>
        <v>2.5</v>
      </c>
      <c r="E29" s="73" t="s">
        <v>16</v>
      </c>
      <c r="F29" s="74">
        <v>0.1</v>
      </c>
      <c r="G29" s="74" t="s">
        <v>12</v>
      </c>
      <c r="H29" s="75">
        <f>IF(PRODUCT(F29*A1)&gt;2.5,2.5,F29*A1)</f>
        <v>2.5</v>
      </c>
      <c r="I29" s="76" t="s">
        <v>13</v>
      </c>
      <c r="J29" s="77" t="s">
        <v>27</v>
      </c>
    </row>
    <row r="30" spans="1:10" ht="15.75" x14ac:dyDescent="0.25">
      <c r="A30" s="78" t="s">
        <v>46</v>
      </c>
      <c r="B30" s="79">
        <v>1</v>
      </c>
      <c r="C30" s="80" t="s">
        <v>10</v>
      </c>
      <c r="D30" s="79">
        <f>IF(PRODUCT(B30*A1)&gt;50,50,B30*A1)</f>
        <v>50</v>
      </c>
      <c r="E30" s="80" t="s">
        <v>11</v>
      </c>
      <c r="F30" s="81">
        <v>0.02</v>
      </c>
      <c r="G30" s="81" t="s">
        <v>12</v>
      </c>
      <c r="H30" s="82">
        <f>IF(PRODUCT(F30,A1)&gt;1,1,A1*F30)</f>
        <v>1</v>
      </c>
      <c r="I30" s="83" t="s">
        <v>13</v>
      </c>
      <c r="J30" s="84" t="s">
        <v>55</v>
      </c>
    </row>
    <row r="31" spans="1:10" ht="15.75" x14ac:dyDescent="0.25">
      <c r="A31" s="85" t="s">
        <v>61</v>
      </c>
      <c r="B31" s="86">
        <v>0.05</v>
      </c>
      <c r="C31" s="87" t="s">
        <v>15</v>
      </c>
      <c r="D31" s="88">
        <f>IF(PRODUCT(B31*A1)&gt;1.5,1.5,B31*A1)</f>
        <v>1.5</v>
      </c>
      <c r="E31" s="89" t="s">
        <v>16</v>
      </c>
      <c r="F31" s="90">
        <v>0.05</v>
      </c>
      <c r="G31" s="90" t="s">
        <v>12</v>
      </c>
      <c r="H31" s="91">
        <f>IF(PRODUCT(A1,F31)&gt;1.5,1.5,A1*F31)</f>
        <v>1.5</v>
      </c>
      <c r="I31" s="92" t="s">
        <v>13</v>
      </c>
      <c r="J31" s="93" t="s">
        <v>40</v>
      </c>
    </row>
    <row r="32" spans="1:10" ht="16.5" thickBot="1" x14ac:dyDescent="0.3">
      <c r="A32" s="94" t="s">
        <v>41</v>
      </c>
      <c r="B32" s="95">
        <v>10</v>
      </c>
      <c r="C32" s="96" t="s">
        <v>10</v>
      </c>
      <c r="D32" s="95">
        <f>B32*A1</f>
        <v>550</v>
      </c>
      <c r="E32" s="96" t="s">
        <v>11</v>
      </c>
      <c r="F32" s="97">
        <v>0.1</v>
      </c>
      <c r="G32" s="97" t="s">
        <v>12</v>
      </c>
      <c r="H32" s="98">
        <f>PRODUCT(F32*A1)</f>
        <v>5.5</v>
      </c>
      <c r="I32" s="99" t="s">
        <v>13</v>
      </c>
      <c r="J32" s="100" t="s">
        <v>56</v>
      </c>
    </row>
    <row r="33" spans="1:10" ht="13.5" thickBot="1" x14ac:dyDescent="0.25">
      <c r="A33" s="101"/>
      <c r="B33" s="102"/>
      <c r="C33" s="103"/>
      <c r="D33" s="102"/>
      <c r="E33" s="103"/>
      <c r="F33" s="104"/>
      <c r="G33" s="104"/>
      <c r="H33" s="101"/>
      <c r="I33" s="105"/>
      <c r="J33" s="105"/>
    </row>
    <row r="34" spans="1:10" ht="18" x14ac:dyDescent="0.25">
      <c r="A34" s="7" t="s">
        <v>28</v>
      </c>
      <c r="B34" s="106"/>
      <c r="C34" s="107"/>
      <c r="D34" s="106"/>
      <c r="E34" s="107"/>
      <c r="F34" s="108"/>
      <c r="G34" s="108"/>
      <c r="H34" s="109"/>
      <c r="I34" s="110"/>
      <c r="J34" s="110"/>
    </row>
    <row r="35" spans="1:10" s="118" customFormat="1" ht="15.75" x14ac:dyDescent="0.25">
      <c r="A35" s="111" t="s">
        <v>57</v>
      </c>
      <c r="B35" s="112">
        <v>0.1</v>
      </c>
      <c r="C35" s="113" t="s">
        <v>15</v>
      </c>
      <c r="D35" s="112">
        <f>B35*A1</f>
        <v>5.5</v>
      </c>
      <c r="E35" s="113" t="s">
        <v>16</v>
      </c>
      <c r="F35" s="114">
        <v>0.1</v>
      </c>
      <c r="G35" s="114" t="s">
        <v>12</v>
      </c>
      <c r="H35" s="115">
        <f>IF(PRODUCT(F35*A1)&gt;4,4,F35*A1)</f>
        <v>4</v>
      </c>
      <c r="I35" s="116" t="s">
        <v>13</v>
      </c>
      <c r="J35" s="117" t="s">
        <v>29</v>
      </c>
    </row>
    <row r="36" spans="1:10" s="118" customFormat="1" ht="15.75" x14ac:dyDescent="0.25">
      <c r="A36" s="119" t="s">
        <v>58</v>
      </c>
      <c r="B36" s="120">
        <v>0.02</v>
      </c>
      <c r="C36" s="121" t="s">
        <v>15</v>
      </c>
      <c r="D36" s="120">
        <f>B36*A1</f>
        <v>1.1000000000000001</v>
      </c>
      <c r="E36" s="121" t="s">
        <v>16</v>
      </c>
      <c r="F36" s="122">
        <v>0.04</v>
      </c>
      <c r="G36" s="122" t="s">
        <v>12</v>
      </c>
      <c r="H36" s="123">
        <f>PRODUCT(F36,A1)</f>
        <v>2.2000000000000002</v>
      </c>
      <c r="I36" s="124" t="s">
        <v>13</v>
      </c>
      <c r="J36" s="125" t="s">
        <v>30</v>
      </c>
    </row>
    <row r="37" spans="1:10" s="118" customFormat="1" ht="15.75" x14ac:dyDescent="0.25">
      <c r="A37" s="111" t="s">
        <v>59</v>
      </c>
      <c r="B37" s="112">
        <v>10</v>
      </c>
      <c r="C37" s="113" t="s">
        <v>15</v>
      </c>
      <c r="D37" s="112">
        <f>B37*A1</f>
        <v>550</v>
      </c>
      <c r="E37" s="113" t="s">
        <v>16</v>
      </c>
      <c r="F37" s="114">
        <v>0.5</v>
      </c>
      <c r="G37" s="114" t="s">
        <v>12</v>
      </c>
      <c r="H37" s="115">
        <f>PRODUCT(F37,A1)</f>
        <v>27.5</v>
      </c>
      <c r="I37" s="116" t="s">
        <v>13</v>
      </c>
      <c r="J37" s="117" t="s">
        <v>31</v>
      </c>
    </row>
    <row r="38" spans="1:10" s="118" customFormat="1" ht="16.5" thickBot="1" x14ac:dyDescent="0.3">
      <c r="A38" s="126" t="s">
        <v>60</v>
      </c>
      <c r="B38" s="127">
        <v>40</v>
      </c>
      <c r="C38" s="128" t="s">
        <v>15</v>
      </c>
      <c r="D38" s="127">
        <f>B38*A1</f>
        <v>2200</v>
      </c>
      <c r="E38" s="128" t="s">
        <v>16</v>
      </c>
      <c r="F38" s="129">
        <v>0.8</v>
      </c>
      <c r="G38" s="129" t="s">
        <v>12</v>
      </c>
      <c r="H38" s="130">
        <f>F38*A1</f>
        <v>44</v>
      </c>
      <c r="I38" s="131" t="s">
        <v>13</v>
      </c>
      <c r="J38" s="132" t="s">
        <v>47</v>
      </c>
    </row>
    <row r="39" spans="1:10" ht="12.75" customHeight="1" x14ac:dyDescent="0.25">
      <c r="H39" s="133"/>
    </row>
    <row r="40" spans="1:10" ht="12.75" customHeight="1" x14ac:dyDescent="0.25">
      <c r="H40" s="133"/>
    </row>
    <row r="41" spans="1:10" ht="12.75" customHeight="1" x14ac:dyDescent="0.25">
      <c r="A41" s="134" t="s">
        <v>32</v>
      </c>
      <c r="B41" s="138"/>
      <c r="C41" s="138"/>
      <c r="D41" s="138"/>
      <c r="E41" s="138"/>
      <c r="F41" s="138"/>
      <c r="G41" s="138"/>
      <c r="H41" s="133"/>
      <c r="I41" s="135"/>
      <c r="J41" s="135"/>
    </row>
    <row r="42" spans="1:10" ht="12.75" customHeight="1" x14ac:dyDescent="0.25">
      <c r="A42" s="136" t="s">
        <v>33</v>
      </c>
      <c r="B42" s="138" t="s">
        <v>34</v>
      </c>
      <c r="C42" s="138"/>
      <c r="D42" s="138"/>
      <c r="E42" s="138"/>
      <c r="F42" s="138"/>
      <c r="G42" s="133"/>
      <c r="H42" s="138"/>
      <c r="I42" s="135"/>
    </row>
    <row r="43" spans="1:10" ht="12.75" customHeight="1" x14ac:dyDescent="0.25">
      <c r="A43" s="136" t="s">
        <v>35</v>
      </c>
      <c r="B43" s="138"/>
      <c r="C43" s="138"/>
      <c r="D43" s="138"/>
      <c r="E43" s="138"/>
      <c r="F43" s="138"/>
      <c r="G43" s="138"/>
      <c r="H43" s="133"/>
      <c r="I43" s="135"/>
      <c r="J43" s="135"/>
    </row>
    <row r="44" spans="1:10" ht="12.75" customHeight="1" x14ac:dyDescent="0.25">
      <c r="A44" s="136" t="s">
        <v>37</v>
      </c>
      <c r="B44" s="138"/>
      <c r="C44" s="138"/>
      <c r="D44" s="138"/>
      <c r="E44" s="138"/>
      <c r="F44" s="138"/>
      <c r="G44" s="138"/>
      <c r="H44" s="133"/>
      <c r="I44" s="135"/>
      <c r="J44" s="135"/>
    </row>
    <row r="45" spans="1:10" ht="12.75" customHeight="1" x14ac:dyDescent="0.25">
      <c r="A45" s="137" t="s">
        <v>36</v>
      </c>
      <c r="B45" s="138"/>
      <c r="C45" s="138"/>
      <c r="D45" s="138"/>
      <c r="E45" s="138"/>
      <c r="F45" s="138"/>
      <c r="G45" s="138"/>
      <c r="H45" s="133"/>
      <c r="I45" s="135"/>
      <c r="J45" s="135"/>
    </row>
    <row r="46" spans="1:10" x14ac:dyDescent="0.2">
      <c r="A46" s="138" t="s">
        <v>49</v>
      </c>
      <c r="B46" s="118"/>
      <c r="C46" s="118"/>
      <c r="D46" s="118"/>
      <c r="E46" s="118"/>
      <c r="F46" s="118"/>
      <c r="G46" s="118"/>
      <c r="H46" s="118"/>
    </row>
    <row r="47" spans="1:10" x14ac:dyDescent="0.2">
      <c r="A47" s="138" t="s">
        <v>48</v>
      </c>
      <c r="B47" s="118"/>
      <c r="C47" s="118"/>
      <c r="D47" s="118"/>
      <c r="E47" s="118"/>
      <c r="F47" s="118"/>
      <c r="G47" s="118"/>
      <c r="H47" s="118"/>
    </row>
    <row r="48" spans="1:10" x14ac:dyDescent="0.2">
      <c r="A48" s="138" t="s">
        <v>50</v>
      </c>
      <c r="B48" s="118"/>
      <c r="C48" s="118"/>
      <c r="D48" s="118"/>
      <c r="E48" s="118"/>
      <c r="F48" s="118"/>
      <c r="G48" s="118"/>
      <c r="H48" s="118"/>
    </row>
  </sheetData>
  <customSheetViews>
    <customSheetView guid="{207C4822-7E67-4717-BB38-0841F76A516E}" showPageBreaks="1" fitToPage="1" printArea="1" view="pageLayout">
      <selection activeCell="H15" sqref="H15"/>
      <pageMargins left="0.23622047244094491" right="0.23622047244094491" top="0.74803149606299213" bottom="0.74803149606299213" header="0.31496062992125984" footer="0.31496062992125984"/>
      <printOptions horizontalCentered="1" verticalCentered="1"/>
      <pageSetup paperSize="9" scale="60" orientation="landscape" r:id="rId1"/>
      <headerFooter>
        <oddFooter>&amp;CNotfallmedikamente August 2017</oddFooter>
      </headerFooter>
    </customSheetView>
  </customSheetViews>
  <mergeCells count="5">
    <mergeCell ref="B13:C13"/>
    <mergeCell ref="B14:C14"/>
    <mergeCell ref="D14:E14"/>
    <mergeCell ref="F14:G14"/>
    <mergeCell ref="H14:I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orientation="landscape" r:id="rId2"/>
  <headerFooter>
    <oddFooter>&amp;CNotfallmedikamente Juni 2020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KG individuell</vt:lpstr>
      <vt:lpstr>'KG individuell'!Druckbereich</vt:lpstr>
    </vt:vector>
  </TitlesOfParts>
  <Company>Luzerner Kantonsspital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imahorpa</dc:creator>
  <cp:lastModifiedBy>liechtmi</cp:lastModifiedBy>
  <dcterms:created xsi:type="dcterms:W3CDTF">2016-10-11T16:01:28Z</dcterms:created>
  <dcterms:modified xsi:type="dcterms:W3CDTF">2020-06-29T10:37:19Z</dcterms:modified>
</cp:coreProperties>
</file>